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00_UNI\01_FSS\01_RIKA\01_RIKA_TOOL\01_RIKA_TOOL\NaFSA_FIN\NaFSA_1_1\"/>
    </mc:Choice>
  </mc:AlternateContent>
  <bookViews>
    <workbookView xWindow="0" yWindow="0" windowWidth="23040" windowHeight="9192"/>
  </bookViews>
  <sheets>
    <sheet name="Home" sheetId="6" r:id="rId1"/>
    <sheet name="NaFSA_Tool_1.1" sheetId="1" r:id="rId2"/>
    <sheet name="NaFSA_OverviewCategoryResults"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33" i="1" l="1"/>
  <c r="U97" i="1" l="1"/>
  <c r="U60" i="1"/>
  <c r="U61" i="1"/>
  <c r="U16" i="1" l="1"/>
  <c r="U17" i="1"/>
  <c r="U18" i="1"/>
  <c r="U19" i="1"/>
  <c r="U20" i="1"/>
  <c r="U21" i="1"/>
  <c r="U22" i="1"/>
  <c r="U99" i="1" l="1"/>
  <c r="U34" i="1" l="1"/>
  <c r="U112" i="1" l="1"/>
  <c r="W112" i="1" s="1"/>
  <c r="U111" i="1"/>
  <c r="W111" i="1" s="1"/>
  <c r="U100" i="1"/>
  <c r="W100" i="1" s="1"/>
  <c r="V100" i="1" s="1"/>
  <c r="W99" i="1"/>
  <c r="U98" i="1"/>
  <c r="W98" i="1" s="1"/>
  <c r="W97" i="1"/>
  <c r="V97" i="1" s="1"/>
  <c r="U86" i="1"/>
  <c r="W86" i="1" s="1"/>
  <c r="V86" i="1" s="1"/>
  <c r="U85" i="1"/>
  <c r="W85" i="1" s="1"/>
  <c r="X85" i="1" s="1"/>
  <c r="U74" i="1"/>
  <c r="W74" i="1" s="1"/>
  <c r="U73" i="1"/>
  <c r="W73" i="1" s="1"/>
  <c r="U72" i="1"/>
  <c r="W72" i="1" s="1"/>
  <c r="W61" i="1"/>
  <c r="V61" i="1" s="1"/>
  <c r="W60" i="1"/>
  <c r="X60" i="1" s="1"/>
  <c r="U59" i="1"/>
  <c r="W59" i="1" s="1"/>
  <c r="V59" i="1" s="1"/>
  <c r="U48" i="1"/>
  <c r="W48" i="1" s="1"/>
  <c r="U47" i="1"/>
  <c r="W47" i="1" s="1"/>
  <c r="U46" i="1"/>
  <c r="W46" i="1" s="1"/>
  <c r="U45" i="1"/>
  <c r="W45" i="1" s="1"/>
  <c r="W34" i="1"/>
  <c r="V34" i="1" s="1"/>
  <c r="W33" i="1"/>
  <c r="W22" i="1"/>
  <c r="W21" i="1"/>
  <c r="W20" i="1"/>
  <c r="W19" i="1"/>
  <c r="W18" i="1"/>
  <c r="X18" i="1" s="1"/>
  <c r="W17" i="1"/>
  <c r="X17" i="1" s="1"/>
  <c r="W16" i="1"/>
  <c r="V99" i="1" l="1"/>
  <c r="X99" i="1"/>
  <c r="V98" i="1"/>
  <c r="X98" i="1"/>
  <c r="X33" i="1"/>
  <c r="V33" i="1"/>
  <c r="V18" i="1"/>
  <c r="X19" i="1"/>
  <c r="V19" i="1"/>
  <c r="X72" i="1"/>
  <c r="V72" i="1"/>
  <c r="X45" i="1"/>
  <c r="V45" i="1"/>
  <c r="X20" i="1"/>
  <c r="V20" i="1"/>
  <c r="X21" i="1"/>
  <c r="V21" i="1"/>
  <c r="X22" i="1"/>
  <c r="V22" i="1"/>
  <c r="X73" i="1"/>
  <c r="V73" i="1"/>
  <c r="X74" i="1"/>
  <c r="V74" i="1"/>
  <c r="X100" i="1"/>
  <c r="X16" i="1"/>
  <c r="V16" i="1"/>
  <c r="V111" i="1"/>
  <c r="X111" i="1"/>
  <c r="X46" i="1"/>
  <c r="V46" i="1"/>
  <c r="X97" i="1"/>
  <c r="X47" i="1"/>
  <c r="V47" i="1"/>
  <c r="X48" i="1"/>
  <c r="V48" i="1"/>
  <c r="V17" i="1"/>
  <c r="X112" i="1"/>
  <c r="V112" i="1"/>
  <c r="X34" i="1"/>
  <c r="X59" i="1"/>
  <c r="X61" i="1"/>
  <c r="X86" i="1"/>
  <c r="V60" i="1"/>
  <c r="V63" i="1" s="1"/>
  <c r="P65" i="1" s="1"/>
  <c r="V85" i="1"/>
  <c r="V88" i="1" s="1"/>
  <c r="P90" i="1" s="1"/>
  <c r="V102" i="1" l="1"/>
  <c r="P104" i="1" s="1"/>
  <c r="H10" i="2" s="1"/>
  <c r="H9" i="2"/>
  <c r="H7" i="2"/>
  <c r="V76" i="1"/>
  <c r="V36" i="1"/>
  <c r="P38" i="1" s="1"/>
  <c r="V24" i="1"/>
  <c r="P26" i="1" s="1"/>
  <c r="V114" i="1"/>
  <c r="P116" i="1" s="1"/>
  <c r="V50" i="1"/>
  <c r="P52" i="1" s="1"/>
  <c r="P78" i="1" l="1"/>
  <c r="H8" i="2" s="1"/>
  <c r="H11" i="2"/>
  <c r="H6" i="2"/>
  <c r="H4" i="2"/>
  <c r="H5" i="2"/>
</calcChain>
</file>

<file path=xl/sharedStrings.xml><?xml version="1.0" encoding="utf-8"?>
<sst xmlns="http://schemas.openxmlformats.org/spreadsheetml/2006/main" count="338" uniqueCount="216">
  <si>
    <t>NATIONAL FOOD SECURITY ASSESSMENT</t>
  </si>
  <si>
    <t>Indicator</t>
  </si>
  <si>
    <t>Data access</t>
  </si>
  <si>
    <t>Procedure for risk determination</t>
  </si>
  <si>
    <t>Instructions for data entry</t>
  </si>
  <si>
    <t>ENTER DATA HERE!!</t>
  </si>
  <si>
    <t>Risk level</t>
  </si>
  <si>
    <t>Indicator filled (1=Yes, 0=No)</t>
  </si>
  <si>
    <t>Index</t>
  </si>
  <si>
    <t>Explanation</t>
  </si>
  <si>
    <t>http://www1.wfp.org/countries/</t>
  </si>
  <si>
    <t>http://www.fao.org/giews/country-analysis/en/</t>
  </si>
  <si>
    <t>https://unstats.un.org/sdgs/indicators/database/</t>
  </si>
  <si>
    <t>http://childmortality.org</t>
  </si>
  <si>
    <t>http://www.fao.org/state-of-food-security-nutrition/en/</t>
  </si>
  <si>
    <t>http://www.globalhungerindex.org</t>
  </si>
  <si>
    <t>Number of Indicators in this category</t>
  </si>
  <si>
    <t>Filled in indicators</t>
  </si>
  <si>
    <t>Potential risk at local level</t>
  </si>
  <si>
    <t>The operation might aggrevate the local food security situation.</t>
  </si>
  <si>
    <t>Suggestions for questions to be asked during the audit</t>
  </si>
  <si>
    <t>http://www.unwater.org/app/uploads/2017/05/2013_scarcity_graph_2.png</t>
  </si>
  <si>
    <t>little or no scarcity</t>
  </si>
  <si>
    <t xml:space="preserve">https://unstats.un.org/sdgs/indicators/database/ </t>
  </si>
  <si>
    <t>Result of  Category 2 -
Access to Water</t>
  </si>
  <si>
    <t>!!! REGARDLESS OF THE RESULTS OF THE INDICATORS FOR CATEGORY 2 !!! 
The potential risk at the local level regarding access to water is formulated below.</t>
  </si>
  <si>
    <t>Access to or availability of water might be aggrevated. Safely managed drinking water services might be not available on site.</t>
  </si>
  <si>
    <t>http://hdr.undp.org/en/countries</t>
  </si>
  <si>
    <t>http://hdr.undp.org/en/composite/GDI</t>
  </si>
  <si>
    <t>https://data.worldbank.org/indicator/SI.POV.RUHC?view=chart</t>
  </si>
  <si>
    <t>Result of  Category 3 -
Level of Human Development</t>
  </si>
  <si>
    <t>!!! REGARDLESS OF THE RESULTS OF THE INDICATORS FOR CATEGORY 3 !!! 
The potential risk at the local level regarding the level of human development is formulated below.</t>
  </si>
  <si>
    <t>https://germanwatch.org/en/cri</t>
  </si>
  <si>
    <t>http://www.inform-index.org/</t>
  </si>
  <si>
    <t>Result of  Category 4 -
Occurrence of Disasters</t>
  </si>
  <si>
    <t>!!! REGARDLESS OF THE RESULTS OF THE INDICATORS FOR CATEGORY 4 !!! 
The potential risk at the local level regarding disasters and climate change is formulated below.</t>
  </si>
  <si>
    <t>http://www.fao.org/faolex/country-profiles/en/</t>
  </si>
  <si>
    <t>http://www.fao.org/nutrition/nutrition-education/food-dietary-guidelines/en/</t>
  </si>
  <si>
    <t>http://www.fao.org/plant-treaty/countries/membership/en/</t>
  </si>
  <si>
    <t>Result of Category 5 -
National Development Strategies</t>
  </si>
  <si>
    <t>!!! REGARDLESS OF THE RESULTS OF THE INDICATORS FOR CATEGORY 5 !!! 
The potential risk at the local level regarding national development strategies and food security is formulated below.</t>
  </si>
  <si>
    <t>Operations might not be in line with national or local development strategies.</t>
  </si>
  <si>
    <t>https://www.eiu.com/topic/democracy-index</t>
  </si>
  <si>
    <t>https://www.die-gdi.de/statefragility/</t>
  </si>
  <si>
    <t>Result of  Category 6 -
Functioning Governments</t>
  </si>
  <si>
    <t>!!! REGARDLESS OF THE RESULTS OF THE INDICATORS FOR CATEGORY 6 !!! 
The potential risk at the local level regarding good governance is formulated below.</t>
  </si>
  <si>
    <t>Laws and regulations might not be respected.</t>
  </si>
  <si>
    <t>http://www.ohchr.org/EN/Issues/Indicators/Pages/HRIndicatorsIndex.aspx</t>
  </si>
  <si>
    <t>http://www.fao.org/right-to-food-around-the-globe/countries/en/</t>
  </si>
  <si>
    <t>Result of Category 7 -
Human Rights</t>
  </si>
  <si>
    <t>!!! REGARDLESS OF THE RESULTS OF THE INDICATORS FOR CATEGORY 7 !!! 
The potential risk at the local level regarding human rights is formulated below.</t>
  </si>
  <si>
    <t xml:space="preserve">The operations might not respect human rights if there is no legal obligation and enforcement. </t>
  </si>
  <si>
    <t>http://www.ilo.org/dyn/normlex/en/f?p=1000:11001:::NO:::</t>
  </si>
  <si>
    <t>Result of  Category 8 -
Labor rights</t>
  </si>
  <si>
    <t>!!! REGARDLESS OF THE RESULTS OF THE INDICATORS FOR CATEGORY 8 !!! 
The potential risk at the local level regarding labor rights is formulated below.</t>
  </si>
  <si>
    <t>Local respect of labour laws might not be given, there might be a culture of ignoring basic rights of workers.</t>
  </si>
  <si>
    <t xml:space="preserve"> CATEGORIES RELEVANT FOR THE RIGHT TO FOOD</t>
  </si>
  <si>
    <t>Level of Food Insecurity</t>
  </si>
  <si>
    <t>Access to Water</t>
  </si>
  <si>
    <t>Level of Human Development</t>
  </si>
  <si>
    <t>1. Level of Food Insecurity</t>
  </si>
  <si>
    <t>2. Access to Water</t>
  </si>
  <si>
    <t>4. Occurrence of Disasters</t>
  </si>
  <si>
    <t>3. Level of Human Development</t>
  </si>
  <si>
    <t>5. National Development Strategies</t>
  </si>
  <si>
    <t>National Development Strategies</t>
  </si>
  <si>
    <t>7. Human Rights</t>
  </si>
  <si>
    <t>Human Rights</t>
  </si>
  <si>
    <t>6. Functioning Governments</t>
  </si>
  <si>
    <t>Functioning Governments</t>
  </si>
  <si>
    <t>8. Labor Rights</t>
  </si>
  <si>
    <t>Result of Category 1.
Level of Food Insecurity</t>
  </si>
  <si>
    <t xml:space="preserve">Are natural disasters (floods, earthquakes, hurricanes, droughts) or human disasters (violent conflict) common in this area? 
Do natural disasters impact  the local population? How frequent are they? What is the government doing? Are emergency mechanisms in place? 
Did extreme weather events occur more often or with higher negative impacts during recent years? 
Does the cultivated crop grow well and produce sufficient yield in the area of influence or are they not adapted? 
Is the operator aware that climate change may impact the area negatively? </t>
  </si>
  <si>
    <t>Are water and land for food production accessible for the local population? 
Do local communities own enough land to produce food crops if desired? 
Does the local population have access to clean drinking water?
Do land right conflicts occur? Were communities resettled for the operation?  
Is water deviated, damned or polluted and does it affect downstream communities? 
Are water resources owned, managed and operated by the state or privately? 
Is irrigation common in the area and if so, is the water source regenerating and not affecting local communities? 
Are international companies involved in tapping on land and water resources?</t>
  </si>
  <si>
    <t>Low educational levels might affect contract negotiations,  poverty  (paying people less as they are in need for income), discrimination of women might occur,
 female children may go to school less frequent. Basic services such as sanitation might not be available.</t>
  </si>
  <si>
    <t>Are there specific problems in the area which lead to poverty? 
Are social or ethnical groups living in the country, being discriminated or at risk of food insecurity while working for the operator? 
Are basic health services provided to the local population? 
Is the quality good and affordable? Do basic sanitation installations exist? 
Does the local population have access to basic education? 
How long does it take for the pupils to get to school? 
Do male workers earn more money than female workers for the same work? Are women typically discriminated at work place or home? 
Is there a lot of violence against women? 
Do girls also go to school and are schooling rates the same between girls and boys?</t>
  </si>
  <si>
    <t>Potential lack of risk awareness and risk mitigation measures regarding natural or human made disasters. 
The situation might get aggravated through the operations, e.g. when deforestation decreases water retention, the likelihood of floods might increase.</t>
  </si>
  <si>
    <t>Are people in the area of influence protected against economic shocks? Is the local economy in a stable situation, are there enough income opportunities for the local people? 
Does the state implement the development / food security strategies with adequate programmes? Are they effective on site? 
 Is a diversity of plant seeds/saplings available? Is the area characterized by monoculture production with few or only one variety?
 Is the state trying to promote genetic diversification and protection of genetic resources?</t>
  </si>
  <si>
    <t>Is the political setting in the country stable? Does the state and especially the local authorities respect the laws and ensures implementation? Is corruption widespread? 
Is double book-keeping or cheating on bills, payment slips, contracts common? Is the jurisdictional system functioning? Do people have a means to raise their complaints?</t>
  </si>
  <si>
    <t>Are human rights organizations accepted in the country and by business/in the farming sector? Are people aware of the(ir) human rights? 
Are human right activists prosecuted or live in fear? 
Can people claim their human rights, including the right to food, at court? Do people have access to work and can afford food and decent living conditions?</t>
  </si>
  <si>
    <t>Are there sufficient national laws to protect the labour rights? Do workers in the area frequently experience labour right offenses? 
Is there a culture of ignoring worker rights? Is the breach of worker rights followed up or usually left unpunished?
 Is child labour or forced labour common? Are there unions available in the local area and are people members? 
If not, are they too afraid to be members? 
There are also many FSS indicators regarding labour rights, which require to go beyond and in more detail than those presented here.</t>
  </si>
  <si>
    <t>Are farmers and communities in the area of influence food insecure (at local level)? Have food prices been rising? Do food prices vary locally extremely from national average? 
Are emergency mechanisms in place, like food distribution by the government or NGOs? 
Are aspects of nutrition quality, diversity and balance supported and promoted by the state and by local authorities? Are people generally eating diversified diets?</t>
  </si>
  <si>
    <t>RESULTS OF THE CATEGORIES RELEVANT FOR THE RIGHT TO FOOD</t>
  </si>
  <si>
    <t>Occurance of Disasters</t>
  </si>
  <si>
    <t>Labour Rights</t>
  </si>
  <si>
    <t xml:space="preserve">NUMERICAL
(range 0 to 1000)
one decimal     </t>
  </si>
  <si>
    <t xml:space="preserve">NUMERICAL
(range 0 to 100)
one decimal     </t>
  </si>
  <si>
    <t xml:space="preserve">NUMERICAL
(range -10 to 10)
one decimal     </t>
  </si>
  <si>
    <t xml:space="preserve">NUMERICAL
(range 0 to 1)
two decimals     </t>
  </si>
  <si>
    <t xml:space="preserve">NUMERICAL
(range 0 to 200)
one decimal     </t>
  </si>
  <si>
    <t xml:space="preserve">NUMERICAL
(range 0 to 10)
one decimal     </t>
  </si>
  <si>
    <t xml:space="preserve">NUMERICAL
(range 0 to 18)
no decimal     </t>
  </si>
  <si>
    <t xml:space="preserve">NUMERICAL
(range 0 to 8)
no decimal     </t>
  </si>
  <si>
    <t xml:space="preserve">NUMERICAL
(range 0 to 4)
no decimal     </t>
  </si>
  <si>
    <t>1-1 Activity of the World Food Program in acute hunger situations</t>
  </si>
  <si>
    <t>7-3 Recognition of RtaF in national legal framework</t>
  </si>
  <si>
    <t>not listed</t>
  </si>
  <si>
    <t>effective food security/economic development policy in place</t>
  </si>
  <si>
    <t>national dietary guidelines in place</t>
  </si>
  <si>
    <t>no membership</t>
  </si>
  <si>
    <t>full democracy</t>
  </si>
  <si>
    <t>well functioning</t>
  </si>
  <si>
    <t>compliant with Paris Principles</t>
  </si>
  <si>
    <t>explicit protection of the RtaF</t>
  </si>
  <si>
    <t>state party</t>
  </si>
  <si>
    <t>support</t>
  </si>
  <si>
    <t>unfavorable crop conditions</t>
  </si>
  <si>
    <t>no policy/strategy in place</t>
  </si>
  <si>
    <t>no national dietary guideline</t>
  </si>
  <si>
    <t>signature</t>
  </si>
  <si>
    <t>approaching physical scarcity</t>
  </si>
  <si>
    <t>flawed democracy</t>
  </si>
  <si>
    <t>semi functional</t>
  </si>
  <si>
    <t>not fully compliant with Paris Principles</t>
  </si>
  <si>
    <t>implicit protection of the RtaF</t>
  </si>
  <si>
    <t>signatory</t>
  </si>
  <si>
    <t>emergency</t>
  </si>
  <si>
    <t>food crisis</t>
  </si>
  <si>
    <t>accession</t>
  </si>
  <si>
    <t>physical scarcity</t>
  </si>
  <si>
    <t>hybrid regime</t>
  </si>
  <si>
    <t>low legitimacy</t>
  </si>
  <si>
    <t>no status</t>
  </si>
  <si>
    <t>directive principles of state policy</t>
  </si>
  <si>
    <t>no action</t>
  </si>
  <si>
    <t>economic scarcity</t>
  </si>
  <si>
    <t>authoritarian regime</t>
  </si>
  <si>
    <t>low capacity</t>
  </si>
  <si>
    <t>no application for accreditation</t>
  </si>
  <si>
    <t>national status of international obligations</t>
  </si>
  <si>
    <t>not estimated</t>
  </si>
  <si>
    <t>low authority</t>
  </si>
  <si>
    <t>dysfunctional</t>
  </si>
  <si>
    <t>2-1 Water Scarcity</t>
  </si>
  <si>
    <t>1-2  Presence of an Early Warning for Food Crisis</t>
  </si>
  <si>
    <t>5-1 Availability of a Development Policy and/or National Food Security Strategy</t>
  </si>
  <si>
    <t>5-2 Availability of National Dietary Guidelines</t>
  </si>
  <si>
    <t>5-3 Ratification of the International Treaty on Plant Genetic Resources</t>
  </si>
  <si>
    <t xml:space="preserve">6-1 Status of Democracy </t>
  </si>
  <si>
    <t>6-2 Status of State Fragility</t>
  </si>
  <si>
    <t>7-2 Status of Human Rights Institutions</t>
  </si>
  <si>
    <t>7-4 Ratification of the  International Convent on Economic, Social &amp; Cultural Rights</t>
  </si>
  <si>
    <t>About</t>
  </si>
  <si>
    <t>Please cite as:</t>
  </si>
  <si>
    <t xml:space="preserve">Voigt H., Beuchelt T., Schneider R. and L. Gamba (2019): Food Security Standard – National Food Security Assessment Tool (NaFSA) 1.0,  
Center for Development Research (ZEF), Bonn, Germany;  Deutsche Welthungerhilfe e.V., Bonn, Germany; 
World Wide Fund for Nature (WWF), Berlin, Germany.  </t>
  </si>
  <si>
    <t xml:space="preserve">The National Food Security Assessment (NaFSA) tool is part of the toolbox of the Food Security Standard (FSS) . The FSS integrates the Right to Food into sustainability certification schemes by translating it into a set of criteria that can be verified during a sustainability audit in the agricultural sector. Prior to the audit, the auditor has to familiarize him-/herself with the food security situation and the related overall framework conditions in the audit country and become more familiar with the manifold aspects of food security and the Right to Food. The Excel-based NaFSA tool facilitates a quick and easy, yet comprehensive preparation of the auditor using publicly available information from websites of UN-agencies and other relevant institutions. 
The NaFSA tool consists of 8 categories relevant for food security and the Right to adequate Food with a total of 27 indicators. </t>
  </si>
  <si>
    <t>For more information about the Food Security Standard, please visit:</t>
  </si>
  <si>
    <t>https://www.welthungerhilfe.org/landingpages-en/food-security-standard-project/</t>
  </si>
  <si>
    <t>With support from</t>
  </si>
  <si>
    <t>by decision of the German Bundestag</t>
  </si>
  <si>
    <t>An initiative of</t>
  </si>
  <si>
    <t>https://www.zef.de/project/FSS-project</t>
  </si>
  <si>
    <t>https://indicators.ohchr.org/</t>
  </si>
  <si>
    <r>
      <t>Within the list of countries</t>
    </r>
    <r>
      <rPr>
        <b/>
        <sz val="12"/>
        <color theme="4"/>
        <rFont val="Calibri"/>
        <family val="2"/>
        <scheme val="minor"/>
      </rPr>
      <t>, identify the audit country</t>
    </r>
    <r>
      <rPr>
        <sz val="12"/>
        <color theme="4"/>
        <rFont val="Calibri"/>
        <family val="2"/>
        <scheme val="minor"/>
      </rPr>
      <t xml:space="preserve"> and click on it to see further details.
At the top of the list, there is an overview, how many and what kind of conventions are ratified by the country. Choose the number of</t>
    </r>
    <r>
      <rPr>
        <b/>
        <sz val="12"/>
        <color theme="4"/>
        <rFont val="Calibri"/>
        <family val="2"/>
        <scheme val="minor"/>
      </rPr>
      <t xml:space="preserve"> ratified FUNDAMENTAL CONVENTIONS</t>
    </r>
    <r>
      <rPr>
        <sz val="12"/>
        <color theme="4"/>
        <rFont val="Calibri"/>
        <family val="2"/>
        <scheme val="minor"/>
      </rPr>
      <t xml:space="preserve"> from the dropdown menu in the field of data entry.</t>
    </r>
  </si>
  <si>
    <r>
      <t>Within the list of countries</t>
    </r>
    <r>
      <rPr>
        <b/>
        <sz val="12"/>
        <color theme="4"/>
        <rFont val="Calibri"/>
        <family val="2"/>
        <scheme val="minor"/>
      </rPr>
      <t>, identify the audit country</t>
    </r>
    <r>
      <rPr>
        <sz val="12"/>
        <color theme="4"/>
        <rFont val="Calibri"/>
        <family val="2"/>
        <scheme val="minor"/>
      </rPr>
      <t xml:space="preserve"> and click on it to see further details.
At the top of the list, there is an overview, how many and what kind of conventions are ratified by the country. 
Choose the number of</t>
    </r>
    <r>
      <rPr>
        <b/>
        <sz val="12"/>
        <color theme="4"/>
        <rFont val="Calibri"/>
        <family val="2"/>
        <scheme val="minor"/>
      </rPr>
      <t xml:space="preserve"> ratified GOVERNANCE CONVENTIONS</t>
    </r>
    <r>
      <rPr>
        <sz val="12"/>
        <color theme="4"/>
        <rFont val="Calibri"/>
        <family val="2"/>
        <scheme val="minor"/>
      </rPr>
      <t xml:space="preserve"> from the dropdown menu in the field of data entry.</t>
    </r>
  </si>
  <si>
    <r>
      <rPr>
        <b/>
        <sz val="12"/>
        <color theme="4"/>
        <rFont val="Calibri"/>
        <family val="2"/>
        <scheme val="minor"/>
      </rPr>
      <t xml:space="preserve">8.1 </t>
    </r>
    <r>
      <rPr>
        <sz val="12"/>
        <color theme="4"/>
        <rFont val="Calibri"/>
        <family val="2"/>
        <scheme val="minor"/>
      </rPr>
      <t xml:space="preserve">
Ratification of Fundamental International Labour Conventions (ILO)</t>
    </r>
  </si>
  <si>
    <r>
      <rPr>
        <b/>
        <sz val="12"/>
        <color theme="4"/>
        <rFont val="Calibri"/>
        <family val="2"/>
        <scheme val="minor"/>
      </rPr>
      <t>8.2</t>
    </r>
    <r>
      <rPr>
        <sz val="12"/>
        <color theme="4"/>
        <rFont val="Calibri"/>
        <family val="2"/>
        <scheme val="minor"/>
      </rPr>
      <t xml:space="preserve">
 Ratification of International Labour Conventions Regarding Governance (ILO)</t>
    </r>
  </si>
  <si>
    <r>
      <t xml:space="preserve">In the middle column of the website, </t>
    </r>
    <r>
      <rPr>
        <b/>
        <sz val="11"/>
        <color theme="4"/>
        <rFont val="Calibri"/>
        <family val="2"/>
        <scheme val="minor"/>
      </rPr>
      <t>choose the interactive map</t>
    </r>
    <r>
      <rPr>
        <sz val="12"/>
        <color theme="4"/>
        <rFont val="Calibri"/>
        <family val="2"/>
        <scheme val="minor"/>
      </rPr>
      <t xml:space="preserve"> "STATUS OF RATIFICATION OF HUMAN RIGHTS TREATIES" and open it. (At the time of release of NaFSA 1.0, it was the first map in the list).
</t>
    </r>
    <r>
      <rPr>
        <b/>
        <sz val="11"/>
        <color theme="4"/>
        <rFont val="Calibri"/>
        <family val="2"/>
        <scheme val="minor"/>
      </rPr>
      <t>Identify the audit country</t>
    </r>
    <r>
      <rPr>
        <sz val="12"/>
        <color theme="4"/>
        <rFont val="Calibri"/>
        <family val="2"/>
        <scheme val="minor"/>
      </rPr>
      <t xml:space="preserve">. By moving the mouse onto the country you see, </t>
    </r>
    <r>
      <rPr>
        <b/>
        <sz val="11"/>
        <color theme="4"/>
        <rFont val="Calibri"/>
        <family val="2"/>
        <scheme val="minor"/>
      </rPr>
      <t>how many treaties are ratified by the country.</t>
    </r>
    <r>
      <rPr>
        <sz val="12"/>
        <color theme="4"/>
        <rFont val="Calibri"/>
        <family val="2"/>
        <scheme val="minor"/>
      </rPr>
      <t xml:space="preserve"> Enter into the field of data entry how many treaties are ratified by the country.  </t>
    </r>
  </si>
  <si>
    <r>
      <rPr>
        <b/>
        <sz val="11"/>
        <color theme="4"/>
        <rFont val="Calibri"/>
        <family val="2"/>
        <scheme val="minor"/>
      </rPr>
      <t>In the middle column of the website</t>
    </r>
    <r>
      <rPr>
        <sz val="12"/>
        <color theme="4"/>
        <rFont val="Calibri"/>
        <family val="2"/>
        <scheme val="minor"/>
      </rPr>
      <t>, choose the map</t>
    </r>
    <r>
      <rPr>
        <u/>
        <sz val="11"/>
        <color theme="4"/>
        <rFont val="Calibri"/>
        <family val="2"/>
        <scheme val="minor"/>
      </rPr>
      <t xml:space="preserve"> </t>
    </r>
    <r>
      <rPr>
        <sz val="12"/>
        <color theme="4"/>
        <rFont val="Calibri"/>
        <family val="2"/>
        <scheme val="minor"/>
      </rPr>
      <t>"ACCREDITATION OF NATIONAL HUMAN RIGHTS INSTITUTIONS" and open it. (At the time of release, it was the last map in the list).
In the pdf,</t>
    </r>
    <r>
      <rPr>
        <b/>
        <sz val="11"/>
        <color theme="4"/>
        <rFont val="Calibri"/>
        <family val="2"/>
        <scheme val="minor"/>
      </rPr>
      <t xml:space="preserve"> identify the audit country and the respective classification</t>
    </r>
    <r>
      <rPr>
        <sz val="12"/>
        <color theme="4"/>
        <rFont val="Calibri"/>
        <family val="2"/>
        <scheme val="minor"/>
      </rPr>
      <t xml:space="preserve">, given in the legend. 
Choose the respective status from the dropdown menu in the field of data entry. </t>
    </r>
  </si>
  <si>
    <r>
      <t>Within the list of countries</t>
    </r>
    <r>
      <rPr>
        <b/>
        <sz val="11"/>
        <color theme="4"/>
        <rFont val="Calibri"/>
        <family val="2"/>
        <scheme val="minor"/>
      </rPr>
      <t>, identify the audit country</t>
    </r>
    <r>
      <rPr>
        <sz val="12"/>
        <color theme="4"/>
        <rFont val="Calibri"/>
        <family val="2"/>
        <scheme val="minor"/>
      </rPr>
      <t xml:space="preserve"> and click on it to see further details.
At the top of the country details, a brief description is given, how the Right to Food</t>
    </r>
    <r>
      <rPr>
        <b/>
        <sz val="11"/>
        <color theme="4"/>
        <rFont val="Calibri"/>
        <family val="2"/>
        <scheme val="minor"/>
      </rPr>
      <t xml:space="preserve"> (RtF)</t>
    </r>
    <r>
      <rPr>
        <sz val="12"/>
        <color theme="4"/>
        <rFont val="Calibri"/>
        <family val="2"/>
        <scheme val="minor"/>
      </rPr>
      <t xml:space="preserve"> is recognized in the national legislation. Below the blue box "Constitutional Recognitions of the Right to adequate Food", a heading with the </t>
    </r>
    <r>
      <rPr>
        <b/>
        <sz val="11"/>
        <color theme="4"/>
        <rFont val="Calibri"/>
        <family val="2"/>
        <scheme val="minor"/>
      </rPr>
      <t>category of recognition</t>
    </r>
    <r>
      <rPr>
        <sz val="12"/>
        <color theme="4"/>
        <rFont val="Calibri"/>
        <family val="2"/>
        <scheme val="minor"/>
      </rPr>
      <t xml:space="preserve"> is given. Choose the respective category in the dropdown menu in the field of data entry.</t>
    </r>
  </si>
  <si>
    <r>
      <t>In the dropdown menu "select a treaty" at the topmiddle  of the website, choose "</t>
    </r>
    <r>
      <rPr>
        <b/>
        <sz val="11"/>
        <color theme="4"/>
        <rFont val="Calibri"/>
        <family val="2"/>
        <scheme val="minor"/>
      </rPr>
      <t>International Convent on Economic, Social &amp; Cultural Rights</t>
    </r>
    <r>
      <rPr>
        <sz val="12"/>
        <color theme="4"/>
        <rFont val="Calibri"/>
        <family val="2"/>
        <scheme val="minor"/>
      </rPr>
      <t>".
Identify the audit country. By moving the mouse onto the country you see the status of the respective country. Chose the respective status from the dropdown menu in the field of data entry.</t>
    </r>
  </si>
  <si>
    <r>
      <rPr>
        <b/>
        <sz val="12"/>
        <color theme="4"/>
        <rFont val="Calibri"/>
        <family val="2"/>
        <scheme val="minor"/>
      </rPr>
      <t>7.1</t>
    </r>
    <r>
      <rPr>
        <sz val="12"/>
        <color theme="4"/>
        <rFont val="Calibri"/>
        <family val="2"/>
        <scheme val="minor"/>
      </rPr>
      <t xml:space="preserve">
Ratification of Human Rights Treaties</t>
    </r>
  </si>
  <si>
    <r>
      <rPr>
        <b/>
        <sz val="12"/>
        <color theme="4"/>
        <rFont val="Calibri"/>
        <family val="2"/>
        <scheme val="minor"/>
      </rPr>
      <t xml:space="preserve">7.2 </t>
    </r>
    <r>
      <rPr>
        <sz val="12"/>
        <color theme="4"/>
        <rFont val="Calibri"/>
        <family val="2"/>
        <scheme val="minor"/>
      </rPr>
      <t xml:space="preserve">
Status of Human Rights Institutions</t>
    </r>
  </si>
  <si>
    <r>
      <rPr>
        <b/>
        <sz val="12"/>
        <color theme="4"/>
        <rFont val="Calibri"/>
        <family val="2"/>
        <scheme val="minor"/>
      </rPr>
      <t>7.3</t>
    </r>
    <r>
      <rPr>
        <sz val="12"/>
        <color theme="4"/>
        <rFont val="Calibri"/>
        <family val="2"/>
        <scheme val="minor"/>
      </rPr>
      <t xml:space="preserve"> 
Recognition of the Right to Food in the National Legal Framework</t>
    </r>
  </si>
  <si>
    <r>
      <rPr>
        <b/>
        <sz val="12"/>
        <color theme="4"/>
        <rFont val="Calibri"/>
        <family val="2"/>
        <scheme val="minor"/>
      </rPr>
      <t xml:space="preserve">7.4 </t>
    </r>
    <r>
      <rPr>
        <sz val="12"/>
        <color theme="4"/>
        <rFont val="Calibri"/>
        <family val="2"/>
        <scheme val="minor"/>
      </rPr>
      <t xml:space="preserve">
Ratification of the International Convent on Economic, Social &amp; Cultural Rights</t>
    </r>
  </si>
  <si>
    <r>
      <t>Use the democracy index. Scroll down to the map of the most recent</t>
    </r>
    <r>
      <rPr>
        <b/>
        <sz val="12"/>
        <color theme="4"/>
        <rFont val="Calibri"/>
        <family val="2"/>
        <scheme val="minor"/>
      </rPr>
      <t xml:space="preserve"> Democracy Index.</t>
    </r>
    <r>
      <rPr>
        <sz val="12"/>
        <color theme="4"/>
        <rFont val="Calibri"/>
        <family val="2"/>
        <scheme val="minor"/>
      </rPr>
      <t xml:space="preserve">
Identify the audit country and enter the classification.</t>
    </r>
  </si>
  <si>
    <r>
      <t xml:space="preserve">Identify the </t>
    </r>
    <r>
      <rPr>
        <b/>
        <sz val="12"/>
        <color theme="4"/>
        <rFont val="Calibri"/>
        <family val="2"/>
        <scheme val="minor"/>
      </rPr>
      <t>audit country</t>
    </r>
    <r>
      <rPr>
        <sz val="12"/>
        <color theme="4"/>
        <rFont val="Calibri"/>
        <family val="2"/>
        <scheme val="minor"/>
      </rPr>
      <t xml:space="preserve"> and click on it to see country details.</t>
    </r>
    <r>
      <rPr>
        <u/>
        <sz val="12"/>
        <color theme="4"/>
        <rFont val="Calibri"/>
        <family val="2"/>
        <scheme val="minor"/>
      </rPr>
      <t xml:space="preserve">
</t>
    </r>
    <r>
      <rPr>
        <sz val="12"/>
        <color theme="4"/>
        <rFont val="Calibri"/>
        <family val="2"/>
        <scheme val="minor"/>
      </rPr>
      <t xml:space="preserve">
Choose from the dropdown menu the respective</t>
    </r>
    <r>
      <rPr>
        <b/>
        <sz val="12"/>
        <color theme="4"/>
        <rFont val="Calibri"/>
        <family val="2"/>
        <scheme val="minor"/>
      </rPr>
      <t xml:space="preserve"> class of state fragility</t>
    </r>
    <r>
      <rPr>
        <sz val="12"/>
        <color theme="4"/>
        <rFont val="Calibri"/>
        <family val="2"/>
        <scheme val="minor"/>
      </rPr>
      <t xml:space="preserve"> for the audit country, given in the map (the legend  is below the map).</t>
    </r>
  </si>
  <si>
    <r>
      <rPr>
        <b/>
        <sz val="12"/>
        <color theme="4"/>
        <rFont val="Calibri"/>
        <family val="2"/>
        <scheme val="minor"/>
      </rPr>
      <t xml:space="preserve">6.1 </t>
    </r>
    <r>
      <rPr>
        <sz val="12"/>
        <color theme="4"/>
        <rFont val="Calibri"/>
        <family val="2"/>
        <scheme val="minor"/>
      </rPr>
      <t xml:space="preserve">
Status of Democracy </t>
    </r>
  </si>
  <si>
    <r>
      <rPr>
        <b/>
        <sz val="12"/>
        <color theme="4"/>
        <rFont val="Calibri"/>
        <family val="2"/>
        <scheme val="minor"/>
      </rPr>
      <t xml:space="preserve">6.2 </t>
    </r>
    <r>
      <rPr>
        <sz val="12"/>
        <color theme="4"/>
        <rFont val="Calibri"/>
        <family val="2"/>
        <scheme val="minor"/>
      </rPr>
      <t xml:space="preserve">
Status of State Fragility </t>
    </r>
  </si>
  <si>
    <r>
      <t>Identify the</t>
    </r>
    <r>
      <rPr>
        <b/>
        <sz val="12"/>
        <color theme="4"/>
        <rFont val="Calibri"/>
        <family val="2"/>
        <scheme val="minor"/>
      </rPr>
      <t xml:space="preserve"> audit country</t>
    </r>
    <r>
      <rPr>
        <sz val="12"/>
        <color theme="4"/>
        <rFont val="Calibri"/>
        <family val="2"/>
        <scheme val="minor"/>
      </rPr>
      <t xml:space="preserve"> and click on it to see country details.
Browse the list of</t>
    </r>
    <r>
      <rPr>
        <b/>
        <sz val="12"/>
        <color theme="4"/>
        <rFont val="Calibri"/>
        <family val="2"/>
        <scheme val="minor"/>
      </rPr>
      <t xml:space="preserve"> policies</t>
    </r>
    <r>
      <rPr>
        <sz val="12"/>
        <color theme="4"/>
        <rFont val="Calibri"/>
        <family val="2"/>
        <scheme val="minor"/>
      </rPr>
      <t xml:space="preserve"> and </t>
    </r>
    <r>
      <rPr>
        <b/>
        <sz val="12"/>
        <color theme="4"/>
        <rFont val="Calibri"/>
        <family val="2"/>
        <scheme val="minor"/>
      </rPr>
      <t xml:space="preserve"> legislative acts</t>
    </r>
    <r>
      <rPr>
        <sz val="12"/>
        <color theme="4"/>
        <rFont val="Calibri"/>
        <family val="2"/>
        <scheme val="minor"/>
      </rPr>
      <t xml:space="preserve"> to evaluate if the country has an</t>
    </r>
    <r>
      <rPr>
        <b/>
        <sz val="12"/>
        <color theme="4"/>
        <rFont val="Calibri"/>
        <family val="2"/>
        <scheme val="minor"/>
      </rPr>
      <t xml:space="preserve"> economic development policy and/or a food security strategy </t>
    </r>
    <r>
      <rPr>
        <sz val="12"/>
        <color theme="4"/>
        <rFont val="Calibri"/>
        <family val="2"/>
        <scheme val="minor"/>
      </rPr>
      <t xml:space="preserve">which still is valid. 
Enter the outcome in the field of data entry.  The dropdown menu allows you to choose between </t>
    </r>
    <r>
      <rPr>
        <b/>
        <sz val="12"/>
        <color theme="4"/>
        <rFont val="Calibri"/>
        <family val="2"/>
        <scheme val="minor"/>
      </rPr>
      <t>"effective food security/economic development strategy"</t>
    </r>
    <r>
      <rPr>
        <sz val="12"/>
        <color theme="4"/>
        <rFont val="Calibri"/>
        <family val="2"/>
        <scheme val="minor"/>
      </rPr>
      <t xml:space="preserve"> and </t>
    </r>
    <r>
      <rPr>
        <b/>
        <sz val="12"/>
        <color theme="4"/>
        <rFont val="Calibri"/>
        <family val="2"/>
        <scheme val="minor"/>
      </rPr>
      <t>"no effective strategy"</t>
    </r>
    <r>
      <rPr>
        <sz val="12"/>
        <color theme="4"/>
        <rFont val="Calibri"/>
        <family val="2"/>
        <scheme val="minor"/>
      </rPr>
      <t>.</t>
    </r>
  </si>
  <si>
    <r>
      <t>Browse the</t>
    </r>
    <r>
      <rPr>
        <b/>
        <sz val="12"/>
        <color theme="4"/>
        <rFont val="Calibri"/>
        <family val="2"/>
        <scheme val="minor"/>
      </rPr>
      <t xml:space="preserve"> list of countries</t>
    </r>
    <r>
      <rPr>
        <sz val="12"/>
        <color theme="4"/>
        <rFont val="Calibri"/>
        <family val="2"/>
        <scheme val="minor"/>
      </rPr>
      <t xml:space="preserve">. 
When the country is </t>
    </r>
    <r>
      <rPr>
        <b/>
        <sz val="12"/>
        <color theme="4"/>
        <rFont val="Calibri"/>
        <family val="2"/>
        <scheme val="minor"/>
      </rPr>
      <t>listed</t>
    </r>
    <r>
      <rPr>
        <sz val="12"/>
        <color theme="4"/>
        <rFont val="Calibri"/>
        <family val="2"/>
        <scheme val="minor"/>
      </rPr>
      <t xml:space="preserve">, choose "national dietary guidelines in place" from the dropdown menu in the field of data entry. When the audit country is </t>
    </r>
    <r>
      <rPr>
        <b/>
        <sz val="12"/>
        <color theme="4"/>
        <rFont val="Calibri"/>
        <family val="2"/>
        <scheme val="minor"/>
      </rPr>
      <t>not listed</t>
    </r>
    <r>
      <rPr>
        <sz val="12"/>
        <color theme="4"/>
        <rFont val="Calibri"/>
        <family val="2"/>
        <scheme val="minor"/>
      </rPr>
      <t xml:space="preserve"> choose "no national dietary guidelines".</t>
    </r>
  </si>
  <si>
    <r>
      <t xml:space="preserve">Browse the </t>
    </r>
    <r>
      <rPr>
        <b/>
        <sz val="12"/>
        <color theme="4"/>
        <rFont val="Calibri"/>
        <family val="2"/>
        <scheme val="minor"/>
      </rPr>
      <t>list of countries or use the map</t>
    </r>
    <r>
      <rPr>
        <sz val="12"/>
        <color theme="4"/>
        <rFont val="Calibri"/>
        <family val="2"/>
        <scheme val="minor"/>
      </rPr>
      <t xml:space="preserve">.
In the last column of the table, the membership status for the International Treaty on Plant Genetic Resources for Food and Agriculture is listed for each country. Identify the </t>
    </r>
    <r>
      <rPr>
        <b/>
        <sz val="12"/>
        <color theme="4"/>
        <rFont val="Calibri"/>
        <family val="2"/>
        <scheme val="minor"/>
      </rPr>
      <t>membership status</t>
    </r>
    <r>
      <rPr>
        <sz val="12"/>
        <color theme="4"/>
        <rFont val="Calibri"/>
        <family val="2"/>
        <scheme val="minor"/>
      </rPr>
      <t xml:space="preserve"> for the audit country and enter it into the field of data entry.</t>
    </r>
  </si>
  <si>
    <r>
      <rPr>
        <b/>
        <sz val="12"/>
        <color theme="4"/>
        <rFont val="Calibri"/>
        <family val="2"/>
        <scheme val="minor"/>
      </rPr>
      <t xml:space="preserve">5.1 </t>
    </r>
    <r>
      <rPr>
        <sz val="12"/>
        <color theme="4"/>
        <rFont val="Calibri"/>
        <family val="2"/>
        <scheme val="minor"/>
      </rPr>
      <t xml:space="preserve">
Availability of a Development Policy and/or National Food Security Strategy</t>
    </r>
  </si>
  <si>
    <r>
      <rPr>
        <b/>
        <sz val="12"/>
        <color theme="4"/>
        <rFont val="Calibri"/>
        <family val="2"/>
        <scheme val="minor"/>
      </rPr>
      <t>5.2</t>
    </r>
    <r>
      <rPr>
        <sz val="12"/>
        <color theme="4"/>
        <rFont val="Calibri"/>
        <family val="2"/>
        <scheme val="minor"/>
      </rPr>
      <t xml:space="preserve"> 
Availability of National Dietary Guidelines</t>
    </r>
  </si>
  <si>
    <r>
      <rPr>
        <b/>
        <sz val="12"/>
        <color theme="4"/>
        <rFont val="Calibri"/>
        <family val="2"/>
        <scheme val="minor"/>
      </rPr>
      <t xml:space="preserve">5.3 </t>
    </r>
    <r>
      <rPr>
        <sz val="12"/>
        <color theme="4"/>
        <rFont val="Calibri"/>
        <family val="2"/>
        <scheme val="minor"/>
      </rPr>
      <t xml:space="preserve">
Ratification of the International Treaty on Plant Genetic Resources</t>
    </r>
  </si>
  <si>
    <r>
      <t>On this site, download th</t>
    </r>
    <r>
      <rPr>
        <b/>
        <sz val="12"/>
        <color theme="4"/>
        <rFont val="Calibri"/>
        <family val="2"/>
        <scheme val="minor"/>
      </rPr>
      <t>e most recent full report</t>
    </r>
    <r>
      <rPr>
        <sz val="12"/>
        <color theme="4"/>
        <rFont val="Calibri"/>
        <family val="2"/>
        <scheme val="minor"/>
      </rPr>
      <t xml:space="preserve"> on the Climate Change Risk Index.
Within the report, go to the</t>
    </r>
    <r>
      <rPr>
        <b/>
        <sz val="12"/>
        <color theme="4"/>
        <rFont val="Calibri"/>
        <family val="2"/>
        <scheme val="minor"/>
      </rPr>
      <t xml:space="preserve"> Annex of the report</t>
    </r>
    <r>
      <rPr>
        <sz val="12"/>
        <color theme="4"/>
        <rFont val="Calibri"/>
        <family val="2"/>
        <scheme val="minor"/>
      </rPr>
      <t>. Navigate to the Table "Climate Risk Index for $most recent YEAR$.</t>
    </r>
    <r>
      <rPr>
        <b/>
        <sz val="12"/>
        <color theme="4"/>
        <rFont val="Calibri"/>
        <family val="2"/>
        <scheme val="minor"/>
      </rPr>
      <t xml:space="preserve"> Identify the audit country </t>
    </r>
    <r>
      <rPr>
        <sz val="12"/>
        <color theme="4"/>
        <rFont val="Calibri"/>
        <family val="2"/>
        <scheme val="minor"/>
      </rPr>
      <t>and enter the respective</t>
    </r>
    <r>
      <rPr>
        <b/>
        <sz val="12"/>
        <color theme="4"/>
        <rFont val="Calibri"/>
        <family val="2"/>
        <scheme val="minor"/>
      </rPr>
      <t xml:space="preserve"> Climate Risk Index (CRI-score) </t>
    </r>
    <r>
      <rPr>
        <sz val="12"/>
        <color theme="4"/>
        <rFont val="Calibri"/>
        <family val="2"/>
        <scheme val="minor"/>
      </rPr>
      <t>into the field of data entry.</t>
    </r>
    <r>
      <rPr>
        <b/>
        <sz val="12"/>
        <color theme="4"/>
        <rFont val="Calibri"/>
        <family val="2"/>
        <scheme val="minor"/>
      </rPr>
      <t xml:space="preserve"> </t>
    </r>
  </si>
  <si>
    <r>
      <t xml:space="preserve">In the middle of the page you find "downloads". </t>
    </r>
    <r>
      <rPr>
        <b/>
        <sz val="12"/>
        <color theme="4"/>
        <rFont val="Calibri"/>
        <family val="2"/>
        <scheme val="minor"/>
      </rPr>
      <t>Download the most recent INFORM results excel sheet (xlsx).</t>
    </r>
    <r>
      <rPr>
        <sz val="12"/>
        <color theme="4"/>
        <rFont val="Calibri"/>
        <family val="2"/>
        <scheme val="minor"/>
      </rPr>
      <t xml:space="preserve"> At the time of release of NaFSA 1.0, this was the INFORM 2020 .
On the rider "Hazard &amp; Exposure" you find the list of countries with the respective Risk Index. Enter the</t>
    </r>
    <r>
      <rPr>
        <b/>
        <sz val="12"/>
        <color theme="4"/>
        <rFont val="Calibri"/>
        <family val="2"/>
        <scheme val="minor"/>
      </rPr>
      <t xml:space="preserve"> Inform Human Hazard Index</t>
    </r>
    <r>
      <rPr>
        <sz val="12"/>
        <color theme="4"/>
        <rFont val="Calibri"/>
        <family val="2"/>
        <scheme val="minor"/>
      </rPr>
      <t xml:space="preserve"> (at the time of release of NaFSA 1.0 this was column BC) into the field of data entry.</t>
    </r>
  </si>
  <si>
    <r>
      <rPr>
        <b/>
        <sz val="12"/>
        <color theme="4"/>
        <rFont val="Calibri"/>
        <family val="2"/>
        <scheme val="minor"/>
      </rPr>
      <t xml:space="preserve">4.1 </t>
    </r>
    <r>
      <rPr>
        <sz val="12"/>
        <color theme="4"/>
        <rFont val="Calibri"/>
        <family val="2"/>
        <scheme val="minor"/>
      </rPr>
      <t xml:space="preserve">
Climate Risk</t>
    </r>
  </si>
  <si>
    <r>
      <rPr>
        <b/>
        <sz val="12"/>
        <color theme="4"/>
        <rFont val="Calibri"/>
        <family val="2"/>
        <scheme val="minor"/>
      </rPr>
      <t xml:space="preserve">4.2 </t>
    </r>
    <r>
      <rPr>
        <sz val="12"/>
        <color theme="4"/>
        <rFont val="Calibri"/>
        <family val="2"/>
        <scheme val="minor"/>
      </rPr>
      <t xml:space="preserve">
Physical Exposure of the Country to Natural Hazards</t>
    </r>
  </si>
  <si>
    <r>
      <rPr>
        <b/>
        <sz val="12"/>
        <color theme="4"/>
        <rFont val="Calibri"/>
        <family val="2"/>
        <scheme val="minor"/>
      </rPr>
      <t xml:space="preserve">4.3 </t>
    </r>
    <r>
      <rPr>
        <sz val="12"/>
        <color theme="4"/>
        <rFont val="Calibri"/>
        <family val="2"/>
        <scheme val="minor"/>
      </rPr>
      <t xml:space="preserve">
Occurence of Violent Conflicts in the Country</t>
    </r>
  </si>
  <si>
    <r>
      <t xml:space="preserve">Within the list of countries, </t>
    </r>
    <r>
      <rPr>
        <b/>
        <sz val="12"/>
        <color theme="4"/>
        <rFont val="Calibri"/>
        <family val="2"/>
        <scheme val="minor"/>
      </rPr>
      <t>identify the audit country</t>
    </r>
    <r>
      <rPr>
        <sz val="12"/>
        <color theme="4"/>
        <rFont val="Calibri"/>
        <family val="2"/>
        <scheme val="minor"/>
      </rPr>
      <t xml:space="preserve"> and click on it.
Use the</t>
    </r>
    <r>
      <rPr>
        <b/>
        <sz val="12"/>
        <color theme="4"/>
        <rFont val="Calibri"/>
        <family val="2"/>
        <scheme val="minor"/>
      </rPr>
      <t xml:space="preserve"> INDEX </t>
    </r>
    <r>
      <rPr>
        <sz val="12"/>
        <color theme="4"/>
        <rFont val="Calibri"/>
        <family val="2"/>
        <scheme val="minor"/>
      </rPr>
      <t>which is given below name and flag of the audit country and enter it into the field of data entry.</t>
    </r>
  </si>
  <si>
    <r>
      <t>Browse the list of countries to</t>
    </r>
    <r>
      <rPr>
        <b/>
        <sz val="12"/>
        <color theme="4"/>
        <rFont val="Calibri"/>
        <family val="2"/>
        <scheme val="minor"/>
      </rPr>
      <t xml:space="preserve"> identify the audit country</t>
    </r>
    <r>
      <rPr>
        <sz val="12"/>
        <color theme="4"/>
        <rFont val="Calibri"/>
        <family val="2"/>
        <scheme val="minor"/>
      </rPr>
      <t>.
Use the index which is given in the column</t>
    </r>
    <r>
      <rPr>
        <b/>
        <sz val="12"/>
        <color theme="4"/>
        <rFont val="Calibri"/>
        <family val="2"/>
        <scheme val="minor"/>
      </rPr>
      <t xml:space="preserve"> Gender Development Index &gt; VALUE</t>
    </r>
    <r>
      <rPr>
        <sz val="12"/>
        <color theme="4"/>
        <rFont val="Calibri"/>
        <family val="2"/>
        <scheme val="minor"/>
      </rPr>
      <t xml:space="preserve"> (most recent year)</t>
    </r>
    <r>
      <rPr>
        <u/>
        <sz val="12"/>
        <color theme="4"/>
        <rFont val="Calibri"/>
        <family val="2"/>
        <scheme val="minor"/>
      </rPr>
      <t>.</t>
    </r>
    <r>
      <rPr>
        <sz val="12"/>
        <color theme="4"/>
        <rFont val="Calibri"/>
        <family val="2"/>
        <scheme val="minor"/>
      </rPr>
      <t xml:space="preserve"> At the time of release this was the first column after the country name.</t>
    </r>
  </si>
  <si>
    <r>
      <t xml:space="preserve">In the </t>
    </r>
    <r>
      <rPr>
        <b/>
        <sz val="12"/>
        <color theme="4"/>
        <rFont val="Calibri"/>
        <family val="2"/>
        <scheme val="minor"/>
      </rPr>
      <t>list of indicators at the middle of the page</t>
    </r>
    <r>
      <rPr>
        <sz val="12"/>
        <color theme="4"/>
        <rFont val="Calibri"/>
        <family val="2"/>
        <scheme val="minor"/>
      </rPr>
      <t>, navigate to</t>
    </r>
    <r>
      <rPr>
        <b/>
        <sz val="12"/>
        <color theme="4"/>
        <rFont val="Calibri"/>
        <family val="2"/>
        <scheme val="minor"/>
      </rPr>
      <t xml:space="preserve"> INDICATOR 6.2.1 </t>
    </r>
    <r>
      <rPr>
        <sz val="12"/>
        <color theme="4"/>
        <rFont val="Calibri"/>
        <family val="2"/>
        <scheme val="minor"/>
      </rPr>
      <t xml:space="preserve">PROPORTION OF POPULATION USING SAFELY MANAGED SANITATION SERVICES (GOAL6&gt;TARGET 6.2&gt; INDICATOR 6.2.1) and open it by clicking on the "+". 
Tick the box PROPORTION OF POPULATION USING SAFELY MANAGED SANITATION SERVICES and view the data by clicking on </t>
    </r>
    <r>
      <rPr>
        <b/>
        <sz val="12"/>
        <color theme="4"/>
        <rFont val="Calibri"/>
        <family val="2"/>
        <scheme val="minor"/>
      </rPr>
      <t>SHOW TABLE</t>
    </r>
    <r>
      <rPr>
        <sz val="12"/>
        <color theme="4"/>
        <rFont val="Calibri"/>
        <family val="2"/>
        <scheme val="minor"/>
      </rPr>
      <t xml:space="preserve"> above the list of indicators. The respective table is then shown below the list of indicators. A more convenient table can be downloaded via the </t>
    </r>
    <r>
      <rPr>
        <b/>
        <sz val="12"/>
        <color theme="4"/>
        <rFont val="Calibri"/>
        <family val="2"/>
        <scheme val="minor"/>
      </rPr>
      <t>Download Excel</t>
    </r>
    <r>
      <rPr>
        <sz val="12"/>
        <color theme="4"/>
        <rFont val="Calibri"/>
        <family val="2"/>
        <scheme val="minor"/>
      </rPr>
      <t xml:space="preserve"> button below the table displayed.  
Within the table, identify the </t>
    </r>
    <r>
      <rPr>
        <b/>
        <sz val="12"/>
        <color theme="4"/>
        <rFont val="Calibri"/>
        <family val="2"/>
        <scheme val="minor"/>
      </rPr>
      <t>audit country</t>
    </r>
    <r>
      <rPr>
        <sz val="12"/>
        <color theme="4"/>
        <rFont val="Calibri"/>
        <family val="2"/>
        <scheme val="minor"/>
      </rPr>
      <t xml:space="preserve"> in the column "country". In the row of the respective country, identify the most recent data entry in the respective annual column (e.g. 2015) and enter it into the field of data entry. If "rural" data are available specifically for the country, use the "rural" Data. </t>
    </r>
  </si>
  <si>
    <r>
      <rPr>
        <b/>
        <sz val="12"/>
        <color theme="4"/>
        <rFont val="Calibri"/>
        <family val="2"/>
        <scheme val="minor"/>
      </rPr>
      <t>3.1</t>
    </r>
    <r>
      <rPr>
        <sz val="12"/>
        <color theme="4"/>
        <rFont val="Calibri"/>
        <family val="2"/>
        <scheme val="minor"/>
      </rPr>
      <t xml:space="preserve">
 Level of Human Development</t>
    </r>
  </si>
  <si>
    <r>
      <rPr>
        <b/>
        <sz val="12"/>
        <color theme="4"/>
        <rFont val="Calibri"/>
        <family val="2"/>
        <scheme val="minor"/>
      </rPr>
      <t>3.2</t>
    </r>
    <r>
      <rPr>
        <sz val="12"/>
        <color theme="4"/>
        <rFont val="Calibri"/>
        <family val="2"/>
        <scheme val="minor"/>
      </rPr>
      <t xml:space="preserve">
 Level of Gender Equity in Human Development</t>
    </r>
  </si>
  <si>
    <r>
      <rPr>
        <b/>
        <sz val="12"/>
        <color theme="4"/>
        <rFont val="Calibri"/>
        <family val="2"/>
        <scheme val="minor"/>
      </rPr>
      <t>3.3</t>
    </r>
    <r>
      <rPr>
        <sz val="12"/>
        <color theme="4"/>
        <rFont val="Calibri"/>
        <family val="2"/>
        <scheme val="minor"/>
      </rPr>
      <t xml:space="preserve"> 
Number of People Using Safely Managed Sanitation Services</t>
    </r>
  </si>
  <si>
    <r>
      <rPr>
        <b/>
        <sz val="12"/>
        <color theme="4"/>
        <rFont val="Calibri"/>
        <family val="2"/>
        <scheme val="minor"/>
      </rPr>
      <t>3.4</t>
    </r>
    <r>
      <rPr>
        <sz val="12"/>
        <color theme="4"/>
        <rFont val="Calibri"/>
        <family val="2"/>
        <scheme val="minor"/>
      </rPr>
      <t xml:space="preserve">
Percentage of Rural People Living Below the National Poverty Line</t>
    </r>
  </si>
  <si>
    <r>
      <t xml:space="preserve">Identify the </t>
    </r>
    <r>
      <rPr>
        <b/>
        <sz val="12"/>
        <color theme="4"/>
        <rFont val="Calibri"/>
        <family val="2"/>
        <scheme val="minor"/>
      </rPr>
      <t>audit country and region on the map.</t>
    </r>
    <r>
      <rPr>
        <sz val="12"/>
        <color theme="4"/>
        <rFont val="Calibri"/>
        <family val="2"/>
        <scheme val="minor"/>
      </rPr>
      <t xml:space="preserve">
Enter the</t>
    </r>
    <r>
      <rPr>
        <b/>
        <sz val="12"/>
        <color theme="4"/>
        <rFont val="Calibri"/>
        <family val="2"/>
        <scheme val="minor"/>
      </rPr>
      <t xml:space="preserve"> corresponding classification regarding water scarcity</t>
    </r>
    <r>
      <rPr>
        <sz val="12"/>
        <color theme="4"/>
        <rFont val="Calibri"/>
        <family val="2"/>
        <scheme val="minor"/>
      </rPr>
      <t xml:space="preserve"> into the field of data entry. </t>
    </r>
  </si>
  <si>
    <r>
      <t xml:space="preserve">In the </t>
    </r>
    <r>
      <rPr>
        <b/>
        <sz val="12"/>
        <color theme="4"/>
        <rFont val="Calibri"/>
        <family val="2"/>
        <scheme val="minor"/>
      </rPr>
      <t>list of indicators at the middle of the page</t>
    </r>
    <r>
      <rPr>
        <sz val="12"/>
        <color theme="4"/>
        <rFont val="Calibri"/>
        <family val="2"/>
        <scheme val="minor"/>
      </rPr>
      <t>, navigate to</t>
    </r>
    <r>
      <rPr>
        <b/>
        <sz val="12"/>
        <color theme="4"/>
        <rFont val="Calibri"/>
        <family val="2"/>
        <scheme val="minor"/>
      </rPr>
      <t xml:space="preserve"> INDICATOR 6.1.1 </t>
    </r>
    <r>
      <rPr>
        <sz val="12"/>
        <color theme="4"/>
        <rFont val="Calibri"/>
        <family val="2"/>
        <scheme val="minor"/>
      </rPr>
      <t>PROPORTION OF POPULATION USING SAFELY MANAGED DRINKING WATER SERVICES. (GOAL6&gt;TARGET 6.1&gt; INDICATOR 6.1.1) and open it by clicking on the "+". Tick the box PROPORTION OF POPULATION USING SAFELY MANAGED DRINKING WATER SERVICES BY URBAN/RURAL and view the data by clicking on SHOW TABLE above the list of indicators. The respective table is then shown below the list of indicators. A more convenient table can be downloaded via the Download Excel button below the table displayed. 
Within the table, identify the</t>
    </r>
    <r>
      <rPr>
        <b/>
        <sz val="12"/>
        <color theme="4"/>
        <rFont val="Calibri"/>
        <family val="2"/>
        <scheme val="minor"/>
      </rPr>
      <t xml:space="preserve"> audit country</t>
    </r>
    <r>
      <rPr>
        <sz val="12"/>
        <color theme="4"/>
        <rFont val="Calibri"/>
        <family val="2"/>
        <scheme val="minor"/>
      </rPr>
      <t xml:space="preserve"> in the column "country". In the row of the respective country, identify the most recent data entry in the respective annual column (e.g. 2015) and enter it into the field of data entry. If "rural" data are specifically for the country, use the "rural" Data. </t>
    </r>
  </si>
  <si>
    <r>
      <t xml:space="preserve">2.1
 </t>
    </r>
    <r>
      <rPr>
        <sz val="12"/>
        <color theme="4"/>
        <rFont val="Calibri"/>
        <family val="2"/>
        <scheme val="minor"/>
      </rPr>
      <t>Water Scarcity</t>
    </r>
  </si>
  <si>
    <r>
      <t>2.2</t>
    </r>
    <r>
      <rPr>
        <sz val="12"/>
        <color theme="4"/>
        <rFont val="Calibri"/>
        <family val="2"/>
        <scheme val="minor"/>
      </rPr>
      <t xml:space="preserve"> 
Number of People Using SafelyManaged Drinking Waters Services</t>
    </r>
  </si>
  <si>
    <r>
      <t xml:space="preserve">Browse the </t>
    </r>
    <r>
      <rPr>
        <b/>
        <sz val="12"/>
        <color theme="4"/>
        <rFont val="Calibri"/>
        <family val="2"/>
        <scheme val="minor"/>
      </rPr>
      <t>alphabetic list of countries</t>
    </r>
    <r>
      <rPr>
        <sz val="12"/>
        <color theme="4"/>
        <rFont val="Calibri"/>
        <family val="2"/>
        <scheme val="minor"/>
      </rPr>
      <t xml:space="preserve"> on this site:
When the audit country appears in the list of </t>
    </r>
    <r>
      <rPr>
        <b/>
        <sz val="12"/>
        <color theme="4"/>
        <rFont val="Calibri"/>
        <family val="2"/>
        <scheme val="minor"/>
      </rPr>
      <t>emergencies</t>
    </r>
    <r>
      <rPr>
        <sz val="12"/>
        <color theme="4"/>
        <rFont val="Calibri"/>
        <family val="2"/>
        <scheme val="minor"/>
      </rPr>
      <t xml:space="preserve"> at the top of the website, enter </t>
    </r>
    <r>
      <rPr>
        <b/>
        <sz val="12"/>
        <color theme="4"/>
        <rFont val="Calibri"/>
        <family val="2"/>
        <scheme val="minor"/>
      </rPr>
      <t>"emergency"</t>
    </r>
    <r>
      <rPr>
        <sz val="12"/>
        <color theme="4"/>
        <rFont val="Calibri"/>
        <family val="2"/>
        <scheme val="minor"/>
      </rPr>
      <t xml:space="preserve"> into the field of data entry. 
When the country is listed below in the </t>
    </r>
    <r>
      <rPr>
        <b/>
        <sz val="12"/>
        <color theme="4"/>
        <rFont val="Calibri"/>
        <family val="2"/>
        <scheme val="minor"/>
      </rPr>
      <t>alphabetical overview</t>
    </r>
    <r>
      <rPr>
        <sz val="12"/>
        <color theme="4"/>
        <rFont val="Calibri"/>
        <family val="2"/>
        <scheme val="minor"/>
      </rPr>
      <t xml:space="preserve">, enter </t>
    </r>
    <r>
      <rPr>
        <b/>
        <sz val="12"/>
        <color theme="4"/>
        <rFont val="Calibri"/>
        <family val="2"/>
        <scheme val="minor"/>
      </rPr>
      <t>"support"</t>
    </r>
    <r>
      <rPr>
        <sz val="12"/>
        <color theme="4"/>
        <rFont val="Calibri"/>
        <family val="2"/>
        <scheme val="minor"/>
      </rPr>
      <t xml:space="preserve"> into the field of data entry.
When the country is </t>
    </r>
    <r>
      <rPr>
        <b/>
        <sz val="12"/>
        <color theme="4"/>
        <rFont val="Calibri"/>
        <family val="2"/>
        <scheme val="minor"/>
      </rPr>
      <t>not listed</t>
    </r>
    <r>
      <rPr>
        <sz val="12"/>
        <color theme="4"/>
        <rFont val="Calibri"/>
        <family val="2"/>
        <scheme val="minor"/>
      </rPr>
      <t xml:space="preserve"> on the website, enter</t>
    </r>
    <r>
      <rPr>
        <b/>
        <sz val="12"/>
        <color theme="4"/>
        <rFont val="Calibri"/>
        <family val="2"/>
        <scheme val="minor"/>
      </rPr>
      <t xml:space="preserve"> "not listed" </t>
    </r>
    <r>
      <rPr>
        <sz val="12"/>
        <color theme="4"/>
        <rFont val="Calibri"/>
        <family val="2"/>
        <scheme val="minor"/>
      </rPr>
      <t xml:space="preserve">into the field of data entry. </t>
    </r>
  </si>
  <si>
    <r>
      <t>See the middle of page (</t>
    </r>
    <r>
      <rPr>
        <b/>
        <sz val="12"/>
        <color theme="4"/>
        <rFont val="Calibri"/>
        <family val="2"/>
        <scheme val="minor"/>
      </rPr>
      <t>Country Analysis</t>
    </r>
    <r>
      <rPr>
        <sz val="12"/>
        <color theme="4"/>
        <rFont val="Calibri"/>
        <family val="2"/>
        <scheme val="minor"/>
      </rPr>
      <t xml:space="preserve">). Two categories are of interest: 1. </t>
    </r>
    <r>
      <rPr>
        <b/>
        <sz val="12"/>
        <color theme="4"/>
        <rFont val="Calibri"/>
        <family val="2"/>
        <scheme val="minor"/>
      </rPr>
      <t xml:space="preserve">Countries in crisis </t>
    </r>
    <r>
      <rPr>
        <sz val="12"/>
        <color theme="4"/>
        <rFont val="Calibri"/>
        <family val="2"/>
        <scheme val="minor"/>
      </rPr>
      <t>requiring external assistance for food and 2. Countries with</t>
    </r>
    <r>
      <rPr>
        <b/>
        <sz val="12"/>
        <color theme="4"/>
        <rFont val="Calibri"/>
        <family val="2"/>
        <scheme val="minor"/>
      </rPr>
      <t xml:space="preserve"> unfavorable prospects</t>
    </r>
    <r>
      <rPr>
        <sz val="12"/>
        <color theme="4"/>
        <rFont val="Calibri"/>
        <family val="2"/>
        <scheme val="minor"/>
      </rPr>
      <t xml:space="preserve"> for current crops
When the audit country appears in the list of "</t>
    </r>
    <r>
      <rPr>
        <b/>
        <sz val="12"/>
        <color theme="4"/>
        <rFont val="Calibri"/>
        <family val="2"/>
        <scheme val="minor"/>
      </rPr>
      <t>Countries in crisis</t>
    </r>
    <r>
      <rPr>
        <sz val="12"/>
        <color theme="4"/>
        <rFont val="Calibri"/>
        <family val="2"/>
        <scheme val="minor"/>
      </rPr>
      <t xml:space="preserve"> requiring external assistance for food", enter </t>
    </r>
    <r>
      <rPr>
        <b/>
        <sz val="12"/>
        <color theme="4"/>
        <rFont val="Calibri"/>
        <family val="2"/>
        <scheme val="minor"/>
      </rPr>
      <t>"crisis"</t>
    </r>
    <r>
      <rPr>
        <sz val="12"/>
        <color theme="4"/>
        <rFont val="Calibri"/>
        <family val="2"/>
        <scheme val="minor"/>
      </rPr>
      <t xml:space="preserve"> into the field of data entry. 
When  the audit country is listed under "Countries with </t>
    </r>
    <r>
      <rPr>
        <b/>
        <sz val="12"/>
        <color theme="4"/>
        <rFont val="Calibri"/>
        <family val="2"/>
        <scheme val="minor"/>
      </rPr>
      <t>unfavorable prospects</t>
    </r>
    <r>
      <rPr>
        <sz val="12"/>
        <color theme="4"/>
        <rFont val="Calibri"/>
        <family val="2"/>
        <scheme val="minor"/>
      </rPr>
      <t xml:space="preserve"> for current crops", enter </t>
    </r>
    <r>
      <rPr>
        <b/>
        <sz val="12"/>
        <color theme="4"/>
        <rFont val="Calibri"/>
        <family val="2"/>
        <scheme val="minor"/>
      </rPr>
      <t>"unfavorable"</t>
    </r>
    <r>
      <rPr>
        <sz val="12"/>
        <color theme="4"/>
        <rFont val="Calibri"/>
        <family val="2"/>
        <scheme val="minor"/>
      </rPr>
      <t xml:space="preserve"> into the field of data entry. 
When the country is </t>
    </r>
    <r>
      <rPr>
        <b/>
        <sz val="12"/>
        <color theme="4"/>
        <rFont val="Calibri"/>
        <family val="2"/>
        <scheme val="minor"/>
      </rPr>
      <t>not listed</t>
    </r>
    <r>
      <rPr>
        <sz val="12"/>
        <color theme="4"/>
        <rFont val="Calibri"/>
        <family val="2"/>
        <scheme val="minor"/>
      </rPr>
      <t xml:space="preserve"> on the website, enter </t>
    </r>
    <r>
      <rPr>
        <b/>
        <sz val="12"/>
        <color theme="4"/>
        <rFont val="Calibri"/>
        <family val="2"/>
        <scheme val="minor"/>
      </rPr>
      <t>"not listed"</t>
    </r>
    <r>
      <rPr>
        <sz val="12"/>
        <color theme="4"/>
        <rFont val="Calibri"/>
        <family val="2"/>
        <scheme val="minor"/>
      </rPr>
      <t xml:space="preserve"> into the field of data entry. </t>
    </r>
  </si>
  <si>
    <r>
      <t xml:space="preserve">In the list of indicators at the middle of the page, navigate to  </t>
    </r>
    <r>
      <rPr>
        <b/>
        <sz val="12"/>
        <color theme="4"/>
        <rFont val="Calibri"/>
        <family val="2"/>
        <scheme val="minor"/>
      </rPr>
      <t>INDICATOR 2.c.1 INDICATOR OF FOOD PRICE ANOMALIES</t>
    </r>
    <r>
      <rPr>
        <sz val="12"/>
        <color theme="4"/>
        <rFont val="Calibri"/>
        <family val="2"/>
        <scheme val="minor"/>
      </rPr>
      <t xml:space="preserve"> (GOAL2&gt;TARGET 2.c &gt; INDICATOR 2.c.1) and open it by clicking on the "+". Tick the box  </t>
    </r>
    <r>
      <rPr>
        <b/>
        <sz val="12"/>
        <color theme="4"/>
        <rFont val="Calibri"/>
        <family val="2"/>
        <scheme val="minor"/>
      </rPr>
      <t>CONSUMER FOOD PRICE INDEX</t>
    </r>
    <r>
      <rPr>
        <sz val="12"/>
        <color theme="4"/>
        <rFont val="Calibri"/>
        <family val="2"/>
        <scheme val="minor"/>
      </rPr>
      <t xml:space="preserve"> and view the data by clicking on SHOW TABLE above the list of indicators. The respective table is then shown below the list of indicators. A more convenient table can be downloaded via the Download Excel button below the table displayed. 
Within the table, identify the audit country in the column "country". In the row of the respective country, identify the most recent data entry in the respective annual column (e.g. 2015) and enter it into the field of data entry. If "rural" data are specifically for the country, use the "rural" Data. </t>
    </r>
  </si>
  <si>
    <r>
      <t xml:space="preserve">Download the most recent report. Navigate to the Statistical Table in the </t>
    </r>
    <r>
      <rPr>
        <b/>
        <sz val="12"/>
        <color theme="4"/>
        <rFont val="Calibri"/>
        <family val="2"/>
        <scheme val="minor"/>
      </rPr>
      <t>ANNEX</t>
    </r>
    <r>
      <rPr>
        <sz val="12"/>
        <color theme="4"/>
        <rFont val="Calibri"/>
        <family val="2"/>
        <scheme val="minor"/>
      </rPr>
      <t xml:space="preserve">. Identify the audit country and enter the most recent under five mortality rate (U5MR- deaths per 1000 live births) into the field of data entry. </t>
    </r>
  </si>
  <si>
    <r>
      <t xml:space="preserve">Download the most recent report "The State of Food Security and Nutrition in the World" (click "download full report" at the start page). Navigate to "Statistical tables to Part1" in the </t>
    </r>
    <r>
      <rPr>
        <b/>
        <sz val="12"/>
        <color theme="4"/>
        <rFont val="Calibri"/>
        <family val="2"/>
        <scheme val="minor"/>
      </rPr>
      <t>ANNEX</t>
    </r>
    <r>
      <rPr>
        <sz val="12"/>
        <color theme="4"/>
        <rFont val="Calibri"/>
        <family val="2"/>
        <scheme val="minor"/>
      </rPr>
      <t xml:space="preserve">. Within the first column </t>
    </r>
    <r>
      <rPr>
        <b/>
        <sz val="12"/>
        <color theme="4"/>
        <rFont val="Calibri"/>
        <family val="2"/>
        <scheme val="minor"/>
      </rPr>
      <t>"Prevalence of undernourished in the total population"</t>
    </r>
    <r>
      <rPr>
        <sz val="12"/>
        <color theme="4"/>
        <rFont val="Calibri"/>
        <family val="2"/>
        <scheme val="minor"/>
      </rPr>
      <t xml:space="preserve"> find the most recent data of the audit country.</t>
    </r>
  </si>
  <si>
    <r>
      <t>Scroll down to the map "</t>
    </r>
    <r>
      <rPr>
        <b/>
        <sz val="12"/>
        <color theme="4"/>
        <rFont val="Calibri"/>
        <family val="2"/>
        <scheme val="minor"/>
      </rPr>
      <t>Global Hunger Index by Severity</t>
    </r>
    <r>
      <rPr>
        <sz val="12"/>
        <color theme="4"/>
        <rFont val="Calibri"/>
        <family val="2"/>
        <scheme val="minor"/>
      </rPr>
      <t>" and</t>
    </r>
    <r>
      <rPr>
        <u/>
        <sz val="12"/>
        <color theme="4"/>
        <rFont val="Calibri"/>
        <family val="2"/>
        <scheme val="minor"/>
      </rPr>
      <t xml:space="preserve"> </t>
    </r>
    <r>
      <rPr>
        <sz val="12"/>
        <color theme="4"/>
        <rFont val="Calibri"/>
        <family val="2"/>
        <scheme val="minor"/>
      </rPr>
      <t>identify the Index for the</t>
    </r>
    <r>
      <rPr>
        <b/>
        <sz val="12"/>
        <color theme="4"/>
        <rFont val="Calibri"/>
        <family val="2"/>
        <scheme val="minor"/>
      </rPr>
      <t xml:space="preserve"> audit country</t>
    </r>
    <r>
      <rPr>
        <u/>
        <sz val="12"/>
        <color theme="4"/>
        <rFont val="Calibri"/>
        <family val="2"/>
        <scheme val="minor"/>
      </rPr>
      <t xml:space="preserve">
</t>
    </r>
    <r>
      <rPr>
        <sz val="12"/>
        <color theme="4"/>
        <rFont val="Calibri"/>
        <family val="2"/>
        <scheme val="minor"/>
      </rPr>
      <t xml:space="preserve">
</t>
    </r>
    <r>
      <rPr>
        <b/>
        <sz val="12"/>
        <color theme="4"/>
        <rFont val="Calibri"/>
        <family val="2"/>
        <scheme val="minor"/>
      </rPr>
      <t>Enter the respective index of the audit country.</t>
    </r>
  </si>
  <si>
    <r>
      <rPr>
        <b/>
        <sz val="12"/>
        <color theme="4"/>
        <rFont val="Calibri"/>
        <family val="2"/>
        <scheme val="minor"/>
      </rPr>
      <t xml:space="preserve">1.1 
</t>
    </r>
    <r>
      <rPr>
        <sz val="12"/>
        <color theme="4"/>
        <rFont val="Calibri"/>
        <family val="2"/>
        <scheme val="minor"/>
      </rPr>
      <t>Activity of the World Food Program</t>
    </r>
  </si>
  <si>
    <r>
      <rPr>
        <b/>
        <sz val="12"/>
        <color theme="4"/>
        <rFont val="Calibri"/>
        <family val="2"/>
        <scheme val="minor"/>
      </rPr>
      <t xml:space="preserve">1.2
 </t>
    </r>
    <r>
      <rPr>
        <sz val="12"/>
        <color theme="4"/>
        <rFont val="Calibri"/>
        <family val="2"/>
        <scheme val="minor"/>
      </rPr>
      <t>Presence of an Early Warning for Food Crisis</t>
    </r>
  </si>
  <si>
    <r>
      <rPr>
        <b/>
        <sz val="12"/>
        <color theme="4"/>
        <rFont val="Calibri"/>
        <family val="2"/>
        <scheme val="minor"/>
      </rPr>
      <t xml:space="preserve">1.3
 </t>
    </r>
    <r>
      <rPr>
        <sz val="12"/>
        <color theme="4"/>
        <rFont val="Calibri"/>
        <family val="2"/>
        <scheme val="minor"/>
      </rPr>
      <t xml:space="preserve">Presence of Extreme Food 
Price Anomalies </t>
    </r>
  </si>
  <si>
    <r>
      <rPr>
        <b/>
        <sz val="12"/>
        <color theme="4"/>
        <rFont val="Calibri"/>
        <family val="2"/>
        <scheme val="minor"/>
      </rPr>
      <t xml:space="preserve">1.4
 </t>
    </r>
    <r>
      <rPr>
        <sz val="12"/>
        <color theme="4"/>
        <rFont val="Calibri"/>
        <family val="2"/>
        <scheme val="minor"/>
      </rPr>
      <t>Level of Child Mortality</t>
    </r>
  </si>
  <si>
    <r>
      <rPr>
        <b/>
        <sz val="12"/>
        <color theme="4"/>
        <rFont val="Calibri"/>
        <family val="2"/>
        <scheme val="minor"/>
      </rPr>
      <t xml:space="preserve">1.5
</t>
    </r>
    <r>
      <rPr>
        <sz val="12"/>
        <color theme="4"/>
        <rFont val="Calibri"/>
        <family val="2"/>
        <scheme val="minor"/>
      </rPr>
      <t xml:space="preserve"> Prevalence of Undernourishment</t>
    </r>
  </si>
  <si>
    <r>
      <rPr>
        <b/>
        <sz val="12"/>
        <color theme="4"/>
        <rFont val="Calibri"/>
        <family val="2"/>
        <scheme val="minor"/>
      </rPr>
      <t>1.6</t>
    </r>
    <r>
      <rPr>
        <sz val="12"/>
        <color theme="4"/>
        <rFont val="Calibri"/>
        <family val="2"/>
        <scheme val="minor"/>
      </rPr>
      <t xml:space="preserve"> 
Prevalance of Moderate or Severe Food Insecurity</t>
    </r>
  </si>
  <si>
    <r>
      <rPr>
        <b/>
        <sz val="12"/>
        <color theme="4"/>
        <rFont val="Calibri"/>
        <family val="2"/>
        <scheme val="minor"/>
      </rPr>
      <t xml:space="preserve">1.7 
</t>
    </r>
    <r>
      <rPr>
        <sz val="12"/>
        <color theme="4"/>
        <rFont val="Calibri"/>
        <family val="2"/>
        <scheme val="minor"/>
      </rPr>
      <t xml:space="preserve">Global Hunger Index </t>
    </r>
  </si>
  <si>
    <t xml:space="preserve">NUMERICAL
(range 0 to 1.2)
two decimals     </t>
  </si>
  <si>
    <r>
      <t>In the</t>
    </r>
    <r>
      <rPr>
        <b/>
        <sz val="12"/>
        <color theme="4"/>
        <rFont val="Calibri"/>
        <family val="2"/>
        <scheme val="minor"/>
      </rPr>
      <t xml:space="preserve"> list of indicators</t>
    </r>
    <r>
      <rPr>
        <sz val="12"/>
        <color theme="4"/>
        <rFont val="Calibri"/>
        <family val="2"/>
        <scheme val="minor"/>
      </rPr>
      <t xml:space="preserve"> at the middle of the page, navigate to</t>
    </r>
    <r>
      <rPr>
        <b/>
        <sz val="12"/>
        <color theme="4"/>
        <rFont val="Calibri"/>
        <family val="2"/>
        <scheme val="minor"/>
      </rPr>
      <t xml:space="preserve"> INDICATOR 2.1.2</t>
    </r>
    <r>
      <rPr>
        <sz val="12"/>
        <color theme="4"/>
        <rFont val="Calibri"/>
        <family val="2"/>
        <scheme val="minor"/>
      </rPr>
      <t xml:space="preserve"> PREVALENCE OF MODERATE OR SEVERE FOOD INSECURITY IN THE POPULATION BASED ON THE FOOD INSECURITY EXPERIENCE SCALE  (FIES). (GOAL2&gt;TARGET 2.1&gt; INDICATOR 2.1.2&gt;Prevalence of severe food insecurity in adult population %) View the data by clicking on </t>
    </r>
    <r>
      <rPr>
        <b/>
        <sz val="12"/>
        <color theme="4"/>
        <rFont val="Calibri"/>
        <family val="2"/>
        <scheme val="minor"/>
      </rPr>
      <t>SHOW TABLE</t>
    </r>
    <r>
      <rPr>
        <sz val="12"/>
        <color theme="4"/>
        <rFont val="Calibri"/>
        <family val="2"/>
        <scheme val="minor"/>
      </rPr>
      <t xml:space="preserve"> above the list of indicators (the respective table is then shown below the list of indicators).
Within the table, identify the</t>
    </r>
    <r>
      <rPr>
        <b/>
        <sz val="12"/>
        <color theme="4"/>
        <rFont val="Calibri"/>
        <family val="2"/>
        <scheme val="minor"/>
      </rPr>
      <t xml:space="preserve"> audit country</t>
    </r>
    <r>
      <rPr>
        <sz val="12"/>
        <color theme="4"/>
        <rFont val="Calibri"/>
        <family val="2"/>
        <scheme val="minor"/>
      </rPr>
      <t xml:space="preserve"> in the column "country". In the row of the respective country, identify the most recent data entry in the respective annual column (e.g. 2016) and enter it into the field of data entry. If "rural" data are available specifically for the country, use the "rural" Data. </t>
    </r>
  </si>
  <si>
    <r>
      <t xml:space="preserve">On the right side of the page, </t>
    </r>
    <r>
      <rPr>
        <b/>
        <sz val="12"/>
        <color theme="4"/>
        <rFont val="Calibri"/>
        <family val="2"/>
        <scheme val="minor"/>
      </rPr>
      <t>download the data sheet</t>
    </r>
    <r>
      <rPr>
        <sz val="12"/>
        <color theme="4"/>
        <rFont val="Calibri"/>
        <family val="2"/>
        <scheme val="minor"/>
      </rPr>
      <t>.</t>
    </r>
    <r>
      <rPr>
        <u/>
        <sz val="12"/>
        <color theme="4"/>
        <rFont val="Calibri"/>
        <family val="2"/>
        <scheme val="minor"/>
      </rPr>
      <t xml:space="preserve">
</t>
    </r>
    <r>
      <rPr>
        <sz val="12"/>
        <color theme="4"/>
        <rFont val="Calibri"/>
        <family val="2"/>
        <scheme val="minor"/>
      </rPr>
      <t xml:space="preserve">
Open the DATA sheet, navigate to the "Data" tab and</t>
    </r>
    <r>
      <rPr>
        <b/>
        <sz val="12"/>
        <color theme="4"/>
        <rFont val="Calibri"/>
        <family val="2"/>
        <scheme val="minor"/>
      </rPr>
      <t xml:space="preserve"> identify the audit country</t>
    </r>
    <r>
      <rPr>
        <sz val="12"/>
        <color theme="4"/>
        <rFont val="Calibri"/>
        <family val="2"/>
        <scheme val="minor"/>
      </rPr>
      <t xml:space="preserve"> in the first column. Then move to the right to find the most recent data and enter it into the field of data entry.</t>
    </r>
  </si>
  <si>
    <r>
      <t xml:space="preserve">In the middle of the page you find "downloads". </t>
    </r>
    <r>
      <rPr>
        <b/>
        <sz val="12"/>
        <color theme="4"/>
        <rFont val="Calibri"/>
        <family val="2"/>
        <scheme val="minor"/>
      </rPr>
      <t>Download the most recent INFORM results excel sheet (xlsx).</t>
    </r>
    <r>
      <rPr>
        <sz val="12"/>
        <color theme="4"/>
        <rFont val="Calibri"/>
        <family val="2"/>
        <scheme val="minor"/>
      </rPr>
      <t xml:space="preserve"> At the time of release of NaFSA 1.0, this was the INFORM 2020.
On the tab "Hazard &amp; Exposure" you find the list of countries with the respective Risk Index. Enter the</t>
    </r>
    <r>
      <rPr>
        <b/>
        <sz val="12"/>
        <color theme="4"/>
        <rFont val="Calibri"/>
        <family val="2"/>
        <scheme val="minor"/>
      </rPr>
      <t xml:space="preserve"> Inform Natural Hazard Index</t>
    </r>
    <r>
      <rPr>
        <sz val="12"/>
        <color theme="4"/>
        <rFont val="Calibri"/>
        <family val="2"/>
        <scheme val="minor"/>
      </rPr>
      <t xml:space="preserve">  into the field of data entry.</t>
    </r>
  </si>
  <si>
    <t>The purpose of the NaFSA tool is to identify potential critical themes regarding food security and the realization of the Right to Food at national level that are 
relevant for the FSS audit. It shall be conducted by the auditor prior to the actual FSS audit. Internet access is required to find the necessary data for the NaFSA tool. 
For more information regarding the NaFSA tool, please refer to the FSS auditor handbook which will be available soon.</t>
  </si>
  <si>
    <t>The results for food security at national level do not allow to generalize about the local level. 
Therefore, the potential risk at local level (as mentioned below) needs to be checked during the audit.
The potential risk at the local level regarding food insecurity that is formulated below exists
INDEPENDENT OF THE RESULTS OF THE INDICATORS FOR CATEGORY 1.</t>
  </si>
  <si>
    <r>
      <t>Click onto the field in the column "Enter data here" and choose from</t>
    </r>
    <r>
      <rPr>
        <b/>
        <sz val="12"/>
        <color theme="4"/>
        <rFont val="Calibri"/>
        <family val="2"/>
        <scheme val="minor"/>
      </rPr>
      <t xml:space="preserve"> dropdown menu</t>
    </r>
    <r>
      <rPr>
        <sz val="12"/>
        <color theme="4"/>
        <rFont val="Calibri"/>
        <family val="2"/>
        <scheme val="minor"/>
      </rPr>
      <t xml:space="preserve"> that appears when you click the small arrow</t>
    </r>
  </si>
  <si>
    <r>
      <rPr>
        <b/>
        <sz val="20"/>
        <color theme="4"/>
        <rFont val="Calibri"/>
        <family val="2"/>
        <scheme val="minor"/>
      </rPr>
      <t xml:space="preserve">National Food Security Assessment 1.1 </t>
    </r>
    <r>
      <rPr>
        <sz val="20"/>
        <color theme="4"/>
        <rFont val="Calibri"/>
        <family val="2"/>
        <scheme val="minor"/>
      </rPr>
      <t xml:space="preserve"> 
(Release April 2020) </t>
    </r>
  </si>
  <si>
    <r>
      <rPr>
        <b/>
        <sz val="20"/>
        <color theme="4"/>
        <rFont val="Calibri"/>
        <family val="2"/>
        <scheme val="minor"/>
      </rPr>
      <t xml:space="preserve">National Food Security Assessment 1.1
</t>
    </r>
    <r>
      <rPr>
        <sz val="20"/>
        <color theme="4"/>
        <rFont val="Calibri"/>
        <family val="2"/>
        <scheme val="minor"/>
      </rPr>
      <t xml:space="preserve">(Release April 2020) </t>
    </r>
  </si>
  <si>
    <r>
      <rPr>
        <b/>
        <sz val="20"/>
        <color theme="4"/>
        <rFont val="Calibri"/>
        <family val="2"/>
        <scheme val="minor"/>
      </rPr>
      <t xml:space="preserve">National Food Security Assessment 1.1
</t>
    </r>
    <r>
      <rPr>
        <sz val="20"/>
        <color theme="4"/>
        <rFont val="Calibri"/>
        <family val="2"/>
        <scheme val="minor"/>
      </rPr>
      <t>(Release April 2020)</t>
    </r>
  </si>
  <si>
    <t>License:</t>
  </si>
  <si>
    <r>
      <t xml:space="preserve">The National Food Security Assessment Tool (NaFSA) is licensed under the the Creative Commons license CC BY-SA 4.0 
https://creativecommons.org/licenses/by-sa/4.0/ 
</t>
    </r>
    <r>
      <rPr>
        <b/>
        <sz val="12"/>
        <color theme="4"/>
        <rFont val="Calibri"/>
        <family val="2"/>
        <scheme val="minor"/>
      </rPr>
      <t>Food Security Standard</t>
    </r>
    <r>
      <rPr>
        <sz val="12"/>
        <color theme="4"/>
        <rFont val="Calibri"/>
        <family val="2"/>
        <scheme val="minor"/>
      </rPr>
      <t xml:space="preserve">
Tina Beuchelt – Center for Development Research (ZEF), University of Bonn, Genscherallee 3, 53115 Bonn, Germany
Rafaël Schneider – Deutsche Welthungerhilfe e.V., Friedrich-Ebert-Str. 1, 53173 Bonn, Germany
Liliana Gamba – World Wide Fund for Nature (WWF), Reinhardtstr. 18, 10117 Berlin, Germany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</si>
</sst>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u/>
      <sz val="12"/>
      <color theme="10"/>
      <name val="Calibri"/>
      <family val="2"/>
      <scheme val="minor"/>
    </font>
    <font>
      <b/>
      <sz val="16"/>
      <color theme="0"/>
      <name val="Calibri"/>
      <family val="2"/>
      <scheme val="minor"/>
    </font>
    <font>
      <b/>
      <sz val="8"/>
      <color theme="1"/>
      <name val="Calibri"/>
      <family val="2"/>
      <scheme val="minor"/>
    </font>
    <font>
      <b/>
      <sz val="11"/>
      <color theme="1"/>
      <name val="Calibri"/>
      <family val="2"/>
      <scheme val="minor"/>
    </font>
    <font>
      <b/>
      <sz val="12"/>
      <color rgb="FF000000"/>
      <name val="Calibri"/>
      <family val="2"/>
      <scheme val="minor"/>
    </font>
    <font>
      <u/>
      <sz val="11"/>
      <color theme="10"/>
      <name val="Calibri"/>
      <family val="2"/>
      <scheme val="minor"/>
    </font>
    <font>
      <b/>
      <i/>
      <sz val="8"/>
      <color theme="1"/>
      <name val="Calibri"/>
      <family val="2"/>
      <scheme val="minor"/>
    </font>
    <font>
      <b/>
      <sz val="12"/>
      <color rgb="FF000000"/>
      <name val="Calibri"/>
      <family val="2"/>
    </font>
    <font>
      <b/>
      <i/>
      <sz val="8"/>
      <color theme="1"/>
      <name val="Arial"/>
      <family val="2"/>
    </font>
    <font>
      <sz val="11"/>
      <color theme="1"/>
      <name val="Arial"/>
      <family val="2"/>
    </font>
    <font>
      <sz val="8"/>
      <color theme="1"/>
      <name val="Arial"/>
      <family val="2"/>
    </font>
    <font>
      <sz val="20"/>
      <color theme="1"/>
      <name val="Calibri"/>
      <family val="2"/>
      <scheme val="minor"/>
    </font>
    <font>
      <b/>
      <sz val="12"/>
      <color theme="4"/>
      <name val="Calibri"/>
      <family val="2"/>
      <scheme val="minor"/>
    </font>
    <font>
      <b/>
      <sz val="11"/>
      <color theme="0"/>
      <name val="Calibri"/>
      <family val="2"/>
      <scheme val="minor"/>
    </font>
    <font>
      <u/>
      <sz val="11"/>
      <color theme="4"/>
      <name val="Calibri"/>
      <family val="2"/>
      <scheme val="minor"/>
    </font>
    <font>
      <u/>
      <sz val="12"/>
      <color theme="4"/>
      <name val="Calibri"/>
      <family val="2"/>
      <scheme val="minor"/>
    </font>
    <font>
      <b/>
      <sz val="12"/>
      <color theme="5"/>
      <name val="Calibri"/>
      <family val="2"/>
      <scheme val="minor"/>
    </font>
    <font>
      <b/>
      <sz val="12"/>
      <name val="Calibri"/>
      <family val="2"/>
      <scheme val="minor"/>
    </font>
    <font>
      <b/>
      <sz val="11"/>
      <color rgb="FF000000"/>
      <name val="Calibri"/>
      <family val="2"/>
    </font>
    <font>
      <b/>
      <sz val="9"/>
      <color rgb="FF000000"/>
      <name val="Calibri"/>
      <family val="2"/>
    </font>
    <font>
      <sz val="12"/>
      <name val="Calibri"/>
      <family val="2"/>
      <scheme val="minor"/>
    </font>
    <font>
      <sz val="12"/>
      <color theme="9"/>
      <name val="Calibri"/>
      <family val="2"/>
      <scheme val="minor"/>
    </font>
    <font>
      <sz val="10"/>
      <color rgb="FF000000"/>
      <name val="Calibri"/>
      <family val="2"/>
      <scheme val="minor"/>
    </font>
    <font>
      <b/>
      <sz val="14"/>
      <color theme="4"/>
      <name val="Calibri"/>
      <family val="2"/>
      <scheme val="minor"/>
    </font>
    <font>
      <b/>
      <sz val="12"/>
      <color theme="2"/>
      <name val="Calibri"/>
      <family val="2"/>
      <scheme val="minor"/>
    </font>
    <font>
      <b/>
      <sz val="12"/>
      <color theme="9"/>
      <name val="Calibri"/>
      <family val="2"/>
      <scheme val="minor"/>
    </font>
    <font>
      <sz val="12"/>
      <color theme="4"/>
      <name val="Calibri"/>
      <family val="2"/>
      <scheme val="minor"/>
    </font>
    <font>
      <b/>
      <sz val="11"/>
      <color theme="4"/>
      <name val="Calibri"/>
      <family val="2"/>
      <scheme val="minor"/>
    </font>
    <font>
      <sz val="20"/>
      <color theme="4"/>
      <name val="Calibri"/>
      <family val="2"/>
      <scheme val="minor"/>
    </font>
    <font>
      <b/>
      <sz val="20"/>
      <color theme="4"/>
      <name val="Calibri"/>
      <family val="2"/>
      <scheme val="minor"/>
    </font>
    <font>
      <u/>
      <sz val="12"/>
      <color theme="5"/>
      <name val="Calibri"/>
      <family val="2"/>
      <scheme val="minor"/>
    </font>
    <font>
      <u/>
      <sz val="11"/>
      <color theme="5"/>
      <name val="Calibri"/>
      <family val="2"/>
      <scheme val="minor"/>
    </font>
    <font>
      <sz val="12"/>
      <color theme="4"/>
      <name val="Calibri (Textkörper)"/>
    </font>
  </fonts>
  <fills count="10">
    <fill>
      <patternFill patternType="none"/>
    </fill>
    <fill>
      <patternFill patternType="gray125"/>
    </fill>
    <fill>
      <patternFill patternType="solid">
        <fgColor theme="4"/>
        <bgColor indexed="64"/>
      </patternFill>
    </fill>
    <fill>
      <patternFill patternType="solid">
        <fgColor theme="9"/>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
      <patternFill patternType="solid">
        <fgColor theme="5"/>
        <bgColor indexed="64"/>
      </patternFill>
    </fill>
    <fill>
      <patternFill patternType="solid">
        <fgColor theme="9" tint="0.59999389629810485"/>
        <bgColor indexed="64"/>
      </patternFill>
    </fill>
    <fill>
      <patternFill patternType="solid">
        <fgColor theme="0" tint="-0.14999847407452621"/>
        <bgColor indexed="64"/>
      </patternFill>
    </fill>
  </fills>
  <borders count="22">
    <border>
      <left/>
      <right/>
      <top/>
      <bottom/>
      <diagonal/>
    </border>
    <border>
      <left style="medium">
        <color indexed="64"/>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indexed="64"/>
      </right>
      <top/>
      <bottom style="thin">
        <color theme="0"/>
      </bottom>
      <diagonal/>
    </border>
    <border>
      <left style="thin">
        <color indexed="64"/>
      </left>
      <right style="thin">
        <color indexed="64"/>
      </right>
      <top/>
      <bottom style="thin">
        <color theme="0"/>
      </bottom>
      <diagonal/>
    </border>
    <border>
      <left style="thin">
        <color indexed="64"/>
      </left>
      <right/>
      <top/>
      <bottom style="thin">
        <color theme="0"/>
      </bottom>
      <diagonal/>
    </border>
    <border>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top style="thin">
        <color theme="0"/>
      </top>
      <bottom style="thin">
        <color theme="0"/>
      </bottom>
      <diagonal/>
    </border>
    <border>
      <left/>
      <right/>
      <top/>
      <bottom style="thin">
        <color theme="0"/>
      </bottom>
      <diagonal/>
    </border>
    <border>
      <left style="thin">
        <color indexed="64"/>
      </left>
      <right style="thin">
        <color theme="1"/>
      </right>
      <top/>
      <bottom style="thin">
        <color theme="0"/>
      </bottom>
      <diagonal/>
    </border>
    <border>
      <left/>
      <right style="thin">
        <color theme="1"/>
      </right>
      <top/>
      <bottom style="thin">
        <color theme="0"/>
      </bottom>
      <diagonal/>
    </border>
    <border>
      <left style="thin">
        <color indexed="64"/>
      </left>
      <right style="thin">
        <color theme="1"/>
      </right>
      <top style="thin">
        <color theme="0"/>
      </top>
      <bottom style="thin">
        <color theme="0"/>
      </bottom>
      <diagonal/>
    </border>
    <border>
      <left/>
      <right style="thin">
        <color theme="1"/>
      </right>
      <top style="thin">
        <color theme="0"/>
      </top>
      <bottom style="thin">
        <color theme="0"/>
      </bottom>
      <diagonal/>
    </border>
    <border>
      <left/>
      <right style="thin">
        <color theme="1"/>
      </right>
      <top/>
      <bottom/>
      <diagonal/>
    </border>
    <border>
      <left/>
      <right/>
      <top style="thin">
        <color theme="1"/>
      </top>
      <bottom/>
      <diagonal/>
    </border>
    <border>
      <left style="thin">
        <color theme="1"/>
      </left>
      <right/>
      <top/>
      <bottom/>
      <diagonal/>
    </border>
    <border>
      <left style="thin">
        <color theme="1"/>
      </left>
      <right style="thin">
        <color theme="1"/>
      </right>
      <top/>
      <bottom/>
      <diagonal/>
    </border>
    <border>
      <left/>
      <right/>
      <top/>
      <bottom style="thin">
        <color theme="1"/>
      </bottom>
      <diagonal/>
    </border>
    <border>
      <left/>
      <right/>
      <top style="thin">
        <color theme="0"/>
      </top>
      <bottom style="thin">
        <color theme="1"/>
      </bottom>
      <diagonal/>
    </border>
  </borders>
  <cellStyleXfs count="2">
    <xf numFmtId="0" fontId="0" fillId="0" borderId="0"/>
    <xf numFmtId="0" fontId="4" fillId="0" borderId="0" applyNumberFormat="0" applyFill="0" applyBorder="0" applyAlignment="0" applyProtection="0"/>
  </cellStyleXfs>
  <cellXfs count="212">
    <xf numFmtId="0" fontId="0" fillId="0" borderId="0" xfId="0"/>
    <xf numFmtId="0" fontId="0" fillId="3" borderId="0" xfId="0" applyFill="1"/>
    <xf numFmtId="0" fontId="0" fillId="4" borderId="0" xfId="0" applyFill="1"/>
    <xf numFmtId="0" fontId="9" fillId="4" borderId="0" xfId="1" applyFont="1" applyFill="1" applyBorder="1" applyAlignment="1">
      <alignment horizontal="center" vertical="center" wrapText="1"/>
    </xf>
    <xf numFmtId="0" fontId="0" fillId="4" borderId="0" xfId="0" applyFill="1" applyAlignment="1">
      <alignment horizontal="center" vertical="center" wrapText="1"/>
    </xf>
    <xf numFmtId="164" fontId="0" fillId="4" borderId="0" xfId="0" quotePrefix="1" applyNumberFormat="1" applyFill="1" applyAlignment="1">
      <alignment horizontal="center" vertical="center"/>
    </xf>
    <xf numFmtId="0" fontId="7" fillId="4" borderId="0" xfId="0" applyFont="1" applyFill="1" applyAlignment="1">
      <alignment horizontal="center" vertical="center" wrapText="1"/>
    </xf>
    <xf numFmtId="0" fontId="7" fillId="4" borderId="0" xfId="0" applyFont="1" applyFill="1" applyBorder="1" applyAlignment="1">
      <alignment horizontal="center" vertical="center" textRotation="90"/>
    </xf>
    <xf numFmtId="0" fontId="11"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164" fontId="0" fillId="4" borderId="0" xfId="0" quotePrefix="1" applyNumberFormat="1" applyFill="1" applyBorder="1" applyAlignment="1">
      <alignment horizontal="center" vertical="center"/>
    </xf>
    <xf numFmtId="0" fontId="7" fillId="4" borderId="0" xfId="0" applyFont="1" applyFill="1" applyBorder="1" applyAlignment="1">
      <alignment horizontal="center" vertical="center" wrapText="1"/>
    </xf>
    <xf numFmtId="0" fontId="0" fillId="0" borderId="0" xfId="0" applyBorder="1"/>
    <xf numFmtId="0" fontId="0" fillId="0" borderId="0" xfId="0" applyFill="1"/>
    <xf numFmtId="0" fontId="0" fillId="4" borderId="0" xfId="0" applyFill="1" applyAlignment="1"/>
    <xf numFmtId="0" fontId="6"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0" fillId="4" borderId="0" xfId="0" applyFill="1" applyBorder="1"/>
    <xf numFmtId="0" fontId="0" fillId="4" borderId="0" xfId="0" applyFill="1" applyAlignment="1">
      <alignment horizontal="center" vertical="center"/>
    </xf>
    <xf numFmtId="0" fontId="0" fillId="3" borderId="0" xfId="0" applyFill="1" applyBorder="1"/>
    <xf numFmtId="0" fontId="2" fillId="4" borderId="0" xfId="0" applyFont="1" applyFill="1" applyBorder="1" applyAlignment="1">
      <alignment horizontal="left" vertical="center" wrapText="1"/>
    </xf>
    <xf numFmtId="0" fontId="1" fillId="3" borderId="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xf>
    <xf numFmtId="0" fontId="0" fillId="0" borderId="11" xfId="0" applyBorder="1"/>
    <xf numFmtId="0" fontId="0" fillId="0" borderId="0" xfId="0" applyAlignment="1">
      <alignment wrapText="1" shrinkToFit="1"/>
    </xf>
    <xf numFmtId="0" fontId="12" fillId="4" borderId="0" xfId="0" applyFont="1" applyFill="1" applyBorder="1" applyAlignment="1">
      <alignment horizontal="left" vertical="center" wrapText="1"/>
    </xf>
    <xf numFmtId="0" fontId="3" fillId="4" borderId="0" xfId="0" applyFont="1" applyFill="1" applyBorder="1" applyAlignment="1">
      <alignment horizontal="center" vertical="center"/>
    </xf>
    <xf numFmtId="0" fontId="17" fillId="4" borderId="0" xfId="0" applyFont="1" applyFill="1" applyBorder="1" applyAlignment="1">
      <alignment horizontal="center" vertical="center" textRotation="90"/>
    </xf>
    <xf numFmtId="0" fontId="1" fillId="3" borderId="0" xfId="0" applyFont="1" applyFill="1" applyAlignment="1">
      <alignment horizontal="center" vertical="center" wrapText="1"/>
    </xf>
    <xf numFmtId="0" fontId="17" fillId="3" borderId="0" xfId="0" applyFont="1" applyFill="1" applyAlignment="1">
      <alignment horizontal="center" vertical="center" wrapText="1"/>
    </xf>
    <xf numFmtId="0" fontId="8" fillId="4" borderId="0" xfId="0" applyFont="1" applyFill="1" applyAlignment="1">
      <alignment horizontal="center" vertical="center" wrapText="1"/>
    </xf>
    <xf numFmtId="0" fontId="10" fillId="4" borderId="0" xfId="0" applyFont="1" applyFill="1" applyAlignment="1">
      <alignment horizontal="left" vertical="center" wrapText="1"/>
    </xf>
    <xf numFmtId="0" fontId="17" fillId="6" borderId="0" xfId="0" applyFont="1" applyFill="1" applyAlignment="1">
      <alignment horizontal="center" vertical="center" wrapText="1"/>
    </xf>
    <xf numFmtId="0" fontId="1" fillId="6" borderId="0" xfId="0" applyFont="1" applyFill="1" applyAlignment="1">
      <alignment horizontal="center" vertical="center" wrapText="1"/>
    </xf>
    <xf numFmtId="0" fontId="1" fillId="6"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5" fillId="4" borderId="0" xfId="0" applyFont="1" applyFill="1" applyAlignment="1">
      <alignment vertical="center"/>
    </xf>
    <xf numFmtId="0" fontId="5" fillId="4" borderId="1" xfId="0" applyFont="1" applyFill="1" applyBorder="1" applyAlignment="1">
      <alignment vertical="center" wrapText="1" shrinkToFit="1"/>
    </xf>
    <xf numFmtId="0" fontId="3" fillId="4" borderId="0" xfId="0" applyFont="1" applyFill="1"/>
    <xf numFmtId="0" fontId="15" fillId="4" borderId="0" xfId="0" applyFont="1" applyFill="1" applyAlignment="1">
      <alignment vertical="center" wrapText="1"/>
    </xf>
    <xf numFmtId="0" fontId="0" fillId="4" borderId="20" xfId="0" applyFill="1" applyBorder="1" applyAlignment="1"/>
    <xf numFmtId="0" fontId="0" fillId="4" borderId="20" xfId="0" applyFill="1" applyBorder="1"/>
    <xf numFmtId="0" fontId="22" fillId="9" borderId="0" xfId="0" applyFont="1" applyFill="1" applyBorder="1" applyAlignment="1">
      <alignment horizontal="center" vertical="center" wrapText="1"/>
    </xf>
    <xf numFmtId="0" fontId="0" fillId="0" borderId="0" xfId="0" applyAlignment="1">
      <alignment horizontal="center" vertical="center"/>
    </xf>
    <xf numFmtId="0" fontId="23" fillId="9"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1" fillId="4" borderId="0" xfId="1" applyFont="1" applyFill="1" applyBorder="1" applyAlignment="1">
      <alignment horizontal="center" vertical="center"/>
    </xf>
    <xf numFmtId="0" fontId="24" fillId="4" borderId="0" xfId="1" applyFont="1" applyFill="1" applyBorder="1" applyAlignment="1">
      <alignment vertical="center" wrapText="1"/>
    </xf>
    <xf numFmtId="0" fontId="5" fillId="2" borderId="0" xfId="0" applyFont="1" applyFill="1" applyBorder="1" applyAlignment="1">
      <alignment vertical="center"/>
    </xf>
    <xf numFmtId="0" fontId="25" fillId="3" borderId="0" xfId="0" applyFont="1" applyFill="1"/>
    <xf numFmtId="0" fontId="25" fillId="4" borderId="0" xfId="0" applyFont="1" applyFill="1"/>
    <xf numFmtId="0" fontId="26" fillId="4" borderId="0" xfId="0" applyFont="1" applyFill="1" applyAlignment="1">
      <alignment vertical="center" readingOrder="1"/>
    </xf>
    <xf numFmtId="0" fontId="26" fillId="4" borderId="0" xfId="0" applyFont="1" applyFill="1" applyAlignment="1">
      <alignment vertical="center" wrapText="1" readingOrder="1"/>
    </xf>
    <xf numFmtId="0" fontId="15" fillId="4" borderId="20" xfId="0" applyFont="1" applyFill="1" applyBorder="1" applyAlignment="1">
      <alignment vertical="center" wrapText="1"/>
    </xf>
    <xf numFmtId="0" fontId="27" fillId="4" borderId="0" xfId="0" applyFont="1" applyFill="1" applyBorder="1" applyAlignment="1">
      <alignment horizontal="center" vertical="center" wrapText="1"/>
    </xf>
    <xf numFmtId="0" fontId="27" fillId="4" borderId="0" xfId="0" applyFont="1" applyFill="1" applyBorder="1" applyAlignment="1">
      <alignment horizontal="right" vertical="center" wrapText="1"/>
    </xf>
    <xf numFmtId="0" fontId="27" fillId="4" borderId="0" xfId="1" applyFont="1" applyFill="1" applyBorder="1" applyAlignment="1">
      <alignment vertical="center" wrapText="1"/>
    </xf>
    <xf numFmtId="0" fontId="5" fillId="3" borderId="0" xfId="0" applyFont="1" applyFill="1" applyBorder="1" applyAlignment="1">
      <alignment vertical="center"/>
    </xf>
    <xf numFmtId="0" fontId="16" fillId="4" borderId="0"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4" borderId="0" xfId="1" applyFont="1" applyFill="1" applyBorder="1" applyAlignment="1">
      <alignment horizontal="center" vertical="center"/>
    </xf>
    <xf numFmtId="0" fontId="16" fillId="5" borderId="0" xfId="1" applyFont="1" applyFill="1" applyBorder="1" applyAlignment="1">
      <alignment horizontal="center" vertical="center"/>
    </xf>
    <xf numFmtId="0" fontId="30" fillId="0" borderId="18"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0" xfId="0" applyFont="1" applyFill="1" applyBorder="1" applyAlignment="1">
      <alignment horizontal="center" vertical="center"/>
    </xf>
    <xf numFmtId="0" fontId="31" fillId="4" borderId="18" xfId="0" applyFont="1" applyFill="1" applyBorder="1" applyAlignment="1">
      <alignment horizontal="center" vertical="center" wrapText="1"/>
    </xf>
    <xf numFmtId="0" fontId="31" fillId="4" borderId="0"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1" fillId="5" borderId="0" xfId="0" applyFont="1" applyFill="1" applyBorder="1" applyAlignment="1">
      <alignment horizontal="center" vertical="center" wrapText="1"/>
    </xf>
    <xf numFmtId="0" fontId="30" fillId="4" borderId="0"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16" fillId="4" borderId="18" xfId="0" applyFont="1" applyFill="1" applyBorder="1" applyAlignment="1">
      <alignment horizontal="center" vertical="center" wrapText="1"/>
    </xf>
    <xf numFmtId="0" fontId="30" fillId="5" borderId="0" xfId="0" applyFont="1" applyFill="1" applyBorder="1" applyAlignment="1">
      <alignment horizontal="center" vertical="center"/>
    </xf>
    <xf numFmtId="0" fontId="16" fillId="4" borderId="19"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5" borderId="16" xfId="0" applyFont="1" applyFill="1" applyBorder="1" applyAlignment="1">
      <alignment horizontal="center" vertical="center" wrapText="1"/>
    </xf>
    <xf numFmtId="2" fontId="30" fillId="4" borderId="19" xfId="0" applyNumberFormat="1" applyFont="1" applyFill="1" applyBorder="1" applyAlignment="1">
      <alignment horizontal="center" vertical="center" wrapText="1"/>
    </xf>
    <xf numFmtId="16" fontId="30" fillId="4" borderId="0" xfId="0" applyNumberFormat="1" applyFont="1" applyFill="1" applyBorder="1" applyAlignment="1">
      <alignment horizontal="center" vertical="center" wrapText="1"/>
    </xf>
    <xf numFmtId="164" fontId="30" fillId="5" borderId="19" xfId="0" quotePrefix="1" applyNumberFormat="1" applyFont="1" applyFill="1" applyBorder="1" applyAlignment="1">
      <alignment horizontal="center" vertical="center" wrapText="1"/>
    </xf>
    <xf numFmtId="0" fontId="30" fillId="4" borderId="12" xfId="0" applyFont="1" applyFill="1" applyBorder="1" applyAlignment="1">
      <alignment horizontal="center" vertical="center" wrapText="1"/>
    </xf>
    <xf numFmtId="2" fontId="30" fillId="4" borderId="13" xfId="0" quotePrefix="1" applyNumberFormat="1" applyFont="1" applyFill="1" applyBorder="1" applyAlignment="1">
      <alignment horizontal="center" vertical="center"/>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30" fillId="5" borderId="7" xfId="0" applyFont="1" applyFill="1" applyBorder="1" applyAlignment="1">
      <alignment horizontal="center" vertical="center" wrapText="1"/>
    </xf>
    <xf numFmtId="164" fontId="30" fillId="0" borderId="19" xfId="0" quotePrefix="1" applyNumberFormat="1" applyFont="1" applyFill="1" applyBorder="1" applyAlignment="1">
      <alignment horizontal="center" vertical="center"/>
    </xf>
    <xf numFmtId="0" fontId="30" fillId="4" borderId="13" xfId="0" applyFont="1" applyFill="1" applyBorder="1" applyAlignment="1">
      <alignment horizontal="center" vertical="center" wrapText="1"/>
    </xf>
    <xf numFmtId="0" fontId="30" fillId="5" borderId="13" xfId="0" applyFont="1" applyFill="1" applyBorder="1" applyAlignment="1">
      <alignment horizontal="center" vertical="center" wrapText="1"/>
    </xf>
    <xf numFmtId="0" fontId="30" fillId="0" borderId="13" xfId="0" applyFont="1" applyFill="1" applyBorder="1" applyAlignment="1">
      <alignment horizontal="center" vertical="center" wrapText="1"/>
    </xf>
    <xf numFmtId="16" fontId="30" fillId="5" borderId="13" xfId="0" applyNumberFormat="1" applyFont="1" applyFill="1" applyBorder="1" applyAlignment="1">
      <alignment horizontal="center" vertical="center" wrapText="1"/>
    </xf>
    <xf numFmtId="0" fontId="30" fillId="4" borderId="20" xfId="0" applyFont="1" applyFill="1" applyBorder="1" applyAlignment="1">
      <alignment horizontal="right" vertical="center" wrapText="1"/>
    </xf>
    <xf numFmtId="0" fontId="34" fillId="4" borderId="5" xfId="1" applyFont="1" applyFill="1" applyBorder="1" applyAlignment="1">
      <alignment horizontal="center" vertical="center" wrapText="1"/>
    </xf>
    <xf numFmtId="0" fontId="34" fillId="5" borderId="8"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4" fillId="5"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5" borderId="0" xfId="1" applyFont="1" applyFill="1" applyBorder="1" applyAlignment="1">
      <alignment horizontal="center" vertical="center" wrapText="1"/>
    </xf>
    <xf numFmtId="0" fontId="34" fillId="4" borderId="19" xfId="1" applyFont="1" applyFill="1" applyBorder="1" applyAlignment="1">
      <alignment horizontal="center" vertical="center" wrapText="1"/>
    </xf>
    <xf numFmtId="0" fontId="34" fillId="5" borderId="19" xfId="1" applyFont="1" applyFill="1" applyBorder="1" applyAlignment="1">
      <alignment horizontal="center" vertical="center" wrapText="1"/>
    </xf>
    <xf numFmtId="0" fontId="34" fillId="4" borderId="18" xfId="1" applyFont="1" applyFill="1" applyBorder="1" applyAlignment="1">
      <alignment horizontal="center" vertical="center" wrapText="1"/>
    </xf>
    <xf numFmtId="0" fontId="34" fillId="5" borderId="18" xfId="1" applyFont="1" applyFill="1" applyBorder="1" applyAlignment="1">
      <alignment horizontal="center" vertical="center" wrapText="1"/>
    </xf>
    <xf numFmtId="0" fontId="35" fillId="4" borderId="16" xfId="1" applyFont="1" applyFill="1" applyBorder="1" applyAlignment="1">
      <alignment horizontal="center" vertical="center" wrapText="1"/>
    </xf>
    <xf numFmtId="0" fontId="35" fillId="5" borderId="16" xfId="1" applyFont="1" applyFill="1" applyBorder="1" applyAlignment="1">
      <alignment horizontal="center" vertical="center" wrapText="1"/>
    </xf>
    <xf numFmtId="0" fontId="34" fillId="5" borderId="16" xfId="1" applyFont="1" applyFill="1" applyBorder="1" applyAlignment="1">
      <alignment horizontal="center" vertical="center" wrapText="1"/>
    </xf>
    <xf numFmtId="0" fontId="34" fillId="0" borderId="18" xfId="1" applyFont="1" applyFill="1" applyBorder="1" applyAlignment="1">
      <alignment horizontal="center" vertical="center" wrapText="1"/>
    </xf>
    <xf numFmtId="0" fontId="36" fillId="4" borderId="0" xfId="0" applyFont="1" applyFill="1" applyAlignment="1">
      <alignment horizontal="right" vertical="center" wrapText="1"/>
    </xf>
    <xf numFmtId="0" fontId="30" fillId="4" borderId="0" xfId="0" applyFont="1" applyFill="1"/>
    <xf numFmtId="164" fontId="30" fillId="0" borderId="15" xfId="0" applyNumberFormat="1" applyFont="1" applyFill="1" applyBorder="1" applyAlignment="1">
      <alignment horizontal="center" vertical="center" wrapText="1"/>
    </xf>
    <xf numFmtId="164" fontId="30" fillId="5" borderId="16" xfId="0" applyNumberFormat="1" applyFont="1" applyFill="1" applyBorder="1" applyAlignment="1">
      <alignment horizontal="center" vertical="center" wrapText="1"/>
    </xf>
    <xf numFmtId="164" fontId="30" fillId="0" borderId="19" xfId="0" applyNumberFormat="1" applyFont="1" applyFill="1" applyBorder="1" applyAlignment="1">
      <alignment horizontal="center" vertical="center" wrapText="1"/>
    </xf>
    <xf numFmtId="164" fontId="30" fillId="5" borderId="19" xfId="0" applyNumberFormat="1" applyFont="1" applyFill="1" applyBorder="1" applyAlignment="1">
      <alignment horizontal="center" vertical="center" wrapText="1"/>
    </xf>
    <xf numFmtId="2" fontId="30" fillId="5" borderId="19" xfId="0" applyNumberFormat="1" applyFont="1" applyFill="1" applyBorder="1" applyAlignment="1">
      <alignment horizontal="center" vertical="center"/>
    </xf>
    <xf numFmtId="164" fontId="30" fillId="4" borderId="19" xfId="0" applyNumberFormat="1" applyFont="1" applyFill="1" applyBorder="1" applyAlignment="1">
      <alignment horizontal="center" vertical="center"/>
    </xf>
    <xf numFmtId="164" fontId="30" fillId="5" borderId="19" xfId="0" applyNumberFormat="1" applyFont="1" applyFill="1" applyBorder="1" applyAlignment="1">
      <alignment horizontal="center" vertical="center"/>
    </xf>
    <xf numFmtId="164" fontId="30" fillId="4" borderId="19" xfId="0" applyNumberFormat="1" applyFont="1" applyFill="1" applyBorder="1" applyAlignment="1">
      <alignment horizontal="center" vertical="center" wrapText="1"/>
    </xf>
    <xf numFmtId="1" fontId="30" fillId="4" borderId="0" xfId="0" applyNumberFormat="1" applyFont="1" applyFill="1" applyBorder="1" applyAlignment="1">
      <alignment horizontal="center" vertical="center"/>
    </xf>
    <xf numFmtId="1" fontId="30" fillId="0" borderId="19" xfId="0" applyNumberFormat="1" applyFont="1" applyFill="1" applyBorder="1" applyAlignment="1">
      <alignment horizontal="center" vertical="center" wrapText="1"/>
    </xf>
    <xf numFmtId="1" fontId="30" fillId="5" borderId="19" xfId="0" applyNumberFormat="1" applyFont="1" applyFill="1" applyBorder="1" applyAlignment="1">
      <alignment horizontal="center" vertical="center" wrapText="1"/>
    </xf>
    <xf numFmtId="0" fontId="30" fillId="4" borderId="0" xfId="1" applyFont="1" applyFill="1" applyBorder="1" applyAlignment="1">
      <alignment horizontal="left" vertical="center" wrapText="1"/>
    </xf>
    <xf numFmtId="0" fontId="25" fillId="4" borderId="0" xfId="0" applyFont="1" applyFill="1" applyAlignment="1">
      <alignment horizontal="center"/>
    </xf>
    <xf numFmtId="0" fontId="0" fillId="4" borderId="0" xfId="0" applyFill="1" applyAlignment="1">
      <alignment horizontal="center"/>
    </xf>
    <xf numFmtId="0" fontId="32" fillId="4" borderId="0" xfId="0" applyFont="1" applyFill="1" applyAlignment="1">
      <alignment horizontal="center" vertical="center" wrapText="1"/>
    </xf>
    <xf numFmtId="0" fontId="5" fillId="2" borderId="0" xfId="0" applyFont="1" applyFill="1" applyBorder="1" applyAlignment="1">
      <alignment horizontal="center" vertical="center"/>
    </xf>
    <xf numFmtId="0" fontId="1" fillId="3" borderId="0" xfId="0" applyFont="1" applyFill="1" applyBorder="1" applyAlignment="1">
      <alignment horizontal="center" vertical="center"/>
    </xf>
    <xf numFmtId="0" fontId="34" fillId="4" borderId="0" xfId="1" applyFont="1" applyFill="1" applyBorder="1" applyAlignment="1">
      <alignment horizontal="left" vertical="center"/>
    </xf>
    <xf numFmtId="0" fontId="20" fillId="4" borderId="0" xfId="1" applyFont="1" applyFill="1" applyBorder="1" applyAlignment="1">
      <alignment horizontal="left" vertical="center"/>
    </xf>
    <xf numFmtId="0" fontId="16" fillId="4" borderId="0"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7" fillId="4" borderId="0" xfId="1" applyFont="1" applyFill="1" applyBorder="1" applyAlignment="1">
      <alignment horizontal="center" vertical="center" wrapText="1"/>
    </xf>
    <xf numFmtId="0" fontId="27" fillId="0" borderId="0" xfId="1" applyFont="1" applyAlignment="1">
      <alignment horizontal="center" vertical="center"/>
    </xf>
    <xf numFmtId="0" fontId="27" fillId="4" borderId="0" xfId="1" applyFont="1" applyFill="1" applyBorder="1" applyAlignment="1">
      <alignment horizontal="center" vertical="center"/>
    </xf>
    <xf numFmtId="0" fontId="16"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0" fontId="28" fillId="6" borderId="0" xfId="0" applyFont="1" applyFill="1" applyBorder="1" applyAlignment="1">
      <alignment horizontal="right" vertical="center" wrapText="1"/>
    </xf>
    <xf numFmtId="0" fontId="30" fillId="8" borderId="0" xfId="1" applyFont="1" applyFill="1" applyBorder="1" applyAlignment="1">
      <alignment horizontal="center" vertical="center" wrapText="1"/>
    </xf>
    <xf numFmtId="0" fontId="30" fillId="0" borderId="20" xfId="0" applyFont="1" applyFill="1" applyBorder="1" applyAlignment="1">
      <alignment horizontal="center" vertical="center" wrapText="1"/>
    </xf>
    <xf numFmtId="0" fontId="5" fillId="2" borderId="0" xfId="0" applyFont="1" applyFill="1" applyAlignment="1">
      <alignment horizontal="center" vertical="center"/>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16" xfId="0" applyFont="1" applyFill="1" applyBorder="1" applyAlignment="1">
      <alignment horizontal="center" vertical="center" wrapText="1"/>
    </xf>
    <xf numFmtId="0" fontId="9" fillId="4" borderId="0" xfId="1" applyFont="1" applyFill="1" applyBorder="1" applyAlignment="1">
      <alignment horizontal="center" vertical="center" wrapText="1"/>
    </xf>
    <xf numFmtId="0" fontId="29" fillId="3" borderId="0" xfId="0" applyFont="1" applyFill="1" applyBorder="1" applyAlignment="1">
      <alignment horizontal="right" vertical="center" wrapText="1"/>
    </xf>
    <xf numFmtId="0" fontId="30" fillId="5" borderId="0" xfId="1" applyFont="1" applyFill="1" applyBorder="1" applyAlignment="1">
      <alignment horizontal="center" vertical="center" wrapText="1"/>
    </xf>
    <xf numFmtId="0" fontId="30" fillId="4" borderId="0"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20" fillId="4" borderId="0" xfId="0" applyFont="1" applyFill="1" applyBorder="1" applyAlignment="1">
      <alignment horizontal="center" vertical="center"/>
    </xf>
    <xf numFmtId="0" fontId="0" fillId="5" borderId="0" xfId="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4" borderId="0" xfId="0" applyFill="1" applyBorder="1" applyAlignment="1">
      <alignment horizontal="center"/>
    </xf>
    <xf numFmtId="0" fontId="7" fillId="4" borderId="0" xfId="0" applyFont="1" applyFill="1" applyBorder="1" applyAlignment="1">
      <alignment horizontal="center" vertical="center" textRotation="90"/>
    </xf>
    <xf numFmtId="0" fontId="30" fillId="0" borderId="18"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5" fillId="7" borderId="0" xfId="0" applyFont="1" applyFill="1" applyAlignment="1">
      <alignment horizontal="center" vertical="center"/>
    </xf>
    <xf numFmtId="0" fontId="30" fillId="4" borderId="18" xfId="0" applyNumberFormat="1" applyFont="1" applyFill="1" applyBorder="1" applyAlignment="1">
      <alignment horizontal="center" vertical="center" wrapText="1"/>
    </xf>
    <xf numFmtId="0" fontId="30" fillId="4" borderId="16" xfId="0" applyNumberFormat="1" applyFont="1" applyFill="1" applyBorder="1" applyAlignment="1">
      <alignment horizontal="center" vertical="center" wrapText="1"/>
    </xf>
    <xf numFmtId="0" fontId="30" fillId="5" borderId="18" xfId="0" applyNumberFormat="1" applyFont="1" applyFill="1" applyBorder="1" applyAlignment="1">
      <alignment horizontal="center" vertical="center" wrapText="1"/>
    </xf>
    <xf numFmtId="0" fontId="30" fillId="5" borderId="16" xfId="0" applyNumberFormat="1" applyFont="1" applyFill="1" applyBorder="1" applyAlignment="1">
      <alignment horizontal="center" vertical="center" wrapText="1"/>
    </xf>
    <xf numFmtId="0" fontId="16" fillId="5" borderId="0"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5" fillId="2" borderId="0"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30" fillId="4"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29" fillId="3" borderId="20" xfId="0" applyFont="1" applyFill="1" applyBorder="1" applyAlignment="1">
      <alignment horizontal="right" vertical="center" wrapText="1"/>
    </xf>
    <xf numFmtId="0" fontId="28" fillId="6" borderId="17" xfId="0" applyFont="1" applyFill="1" applyBorder="1" applyAlignment="1">
      <alignment horizontal="right" vertical="center" wrapText="1"/>
    </xf>
    <xf numFmtId="0" fontId="16" fillId="4" borderId="0" xfId="1" applyFont="1" applyFill="1" applyBorder="1" applyAlignment="1">
      <alignment horizontal="center" vertical="center"/>
    </xf>
    <xf numFmtId="0" fontId="16" fillId="5" borderId="0" xfId="1" applyFont="1" applyFill="1" applyBorder="1" applyAlignment="1">
      <alignment horizontal="center" vertical="center"/>
    </xf>
  </cellXfs>
  <cellStyles count="2">
    <cellStyle name="Link" xfId="1" builtinId="8"/>
    <cellStyle name="Standard" xfId="0" builtinId="0"/>
  </cellStyles>
  <dxfs count="282">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FFF2CC"/>
        </patternFill>
      </fill>
    </dxf>
    <dxf>
      <fill>
        <patternFill>
          <bgColor rgb="FFFF99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2CC"/>
        </patternFill>
      </fill>
    </dxf>
    <dxf>
      <fill>
        <patternFill>
          <bgColor rgb="FFFF99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2CC"/>
        </patternFill>
      </fill>
    </dxf>
    <dxf>
      <fill>
        <patternFill>
          <bgColor rgb="FFFF99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FFF2CC"/>
      <color rgb="FFFF9900"/>
      <color rgb="FFFF0000"/>
      <color rgb="FF098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5.jpe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hyperlink" Target="https://creativecommons.org/licenses/by-sa/4.0/legalcode"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63500</xdr:rowOff>
    </xdr:from>
    <xdr:to>
      <xdr:col>2</xdr:col>
      <xdr:colOff>322729</xdr:colOff>
      <xdr:row>0</xdr:row>
      <xdr:rowOff>850900</xdr:rowOff>
    </xdr:to>
    <xdr:pic>
      <xdr:nvPicPr>
        <xdr:cNvPr id="2" name="Grafik 1">
          <a:extLst>
            <a:ext uri="{FF2B5EF4-FFF2-40B4-BE49-F238E27FC236}">
              <a16:creationId xmlns:a16="http://schemas.microsoft.com/office/drawing/2014/main" id="{4F240D9B-ABDE-424C-BA6F-3874E7DD6985}"/>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xmlns="" r:embed="rId2"/>
            </a:ext>
          </a:extLst>
        </a:blip>
        <a:srcRect l="10514" t="17020" r="9975" b="17022"/>
        <a:stretch/>
      </xdr:blipFill>
      <xdr:spPr>
        <a:xfrm>
          <a:off x="215900" y="63500"/>
          <a:ext cx="1529229" cy="787400"/>
        </a:xfrm>
        <a:prstGeom prst="rect">
          <a:avLst/>
        </a:prstGeom>
      </xdr:spPr>
    </xdr:pic>
    <xdr:clientData/>
  </xdr:twoCellAnchor>
  <xdr:twoCellAnchor editAs="oneCell">
    <xdr:from>
      <xdr:col>8</xdr:col>
      <xdr:colOff>42104</xdr:colOff>
      <xdr:row>0</xdr:row>
      <xdr:rowOff>157435</xdr:rowOff>
    </xdr:from>
    <xdr:to>
      <xdr:col>9</xdr:col>
      <xdr:colOff>1177052</xdr:colOff>
      <xdr:row>0</xdr:row>
      <xdr:rowOff>746819</xdr:rowOff>
    </xdr:to>
    <xdr:pic>
      <xdr:nvPicPr>
        <xdr:cNvPr id="3" name="Grafik 2">
          <a:extLst>
            <a:ext uri="{FF2B5EF4-FFF2-40B4-BE49-F238E27FC236}">
              <a16:creationId xmlns:a16="http://schemas.microsoft.com/office/drawing/2014/main" id="{0C7D695A-9AC1-544C-A37B-A361088C52F5}"/>
            </a:ext>
          </a:extLst>
        </xdr:cNvPr>
        <xdr:cNvPicPr>
          <a:picLocks noChangeAspect="1"/>
        </xdr:cNvPicPr>
      </xdr:nvPicPr>
      <xdr:blipFill>
        <a:blip xmlns:r="http://schemas.openxmlformats.org/officeDocument/2006/relationships" r:embed="rId3"/>
        <a:stretch>
          <a:fillRect/>
        </a:stretch>
      </xdr:blipFill>
      <xdr:spPr>
        <a:xfrm>
          <a:off x="10608504" y="157435"/>
          <a:ext cx="2341449" cy="589384"/>
        </a:xfrm>
        <a:prstGeom prst="rect">
          <a:avLst/>
        </a:prstGeom>
      </xdr:spPr>
    </xdr:pic>
    <xdr:clientData/>
  </xdr:twoCellAnchor>
  <xdr:twoCellAnchor editAs="oneCell">
    <xdr:from>
      <xdr:col>1</xdr:col>
      <xdr:colOff>45766</xdr:colOff>
      <xdr:row>14</xdr:row>
      <xdr:rowOff>11441</xdr:rowOff>
    </xdr:from>
    <xdr:to>
      <xdr:col>2</xdr:col>
      <xdr:colOff>73521</xdr:colOff>
      <xdr:row>16</xdr:row>
      <xdr:rowOff>0</xdr:rowOff>
    </xdr:to>
    <xdr:pic>
      <xdr:nvPicPr>
        <xdr:cNvPr id="5" name="Grafik 4">
          <a:hlinkClick xmlns:r="http://schemas.openxmlformats.org/officeDocument/2006/relationships" r:id="rId4"/>
          <a:extLst>
            <a:ext uri="{FF2B5EF4-FFF2-40B4-BE49-F238E27FC236}">
              <a16:creationId xmlns:a16="http://schemas.microsoft.com/office/drawing/2014/main" id="{1EA53819-EE52-2749-9B44-A050AA89F2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3153" y="9633693"/>
          <a:ext cx="1229107" cy="400451"/>
        </a:xfrm>
        <a:prstGeom prst="rect">
          <a:avLst/>
        </a:prstGeom>
      </xdr:spPr>
    </xdr:pic>
    <xdr:clientData/>
  </xdr:twoCellAnchor>
  <xdr:twoCellAnchor editAs="oneCell">
    <xdr:from>
      <xdr:col>7</xdr:col>
      <xdr:colOff>68648</xdr:colOff>
      <xdr:row>15</xdr:row>
      <xdr:rowOff>183060</xdr:rowOff>
    </xdr:from>
    <xdr:to>
      <xdr:col>7</xdr:col>
      <xdr:colOff>1175891</xdr:colOff>
      <xdr:row>18</xdr:row>
      <xdr:rowOff>194502</xdr:rowOff>
    </xdr:to>
    <xdr:pic>
      <xdr:nvPicPr>
        <xdr:cNvPr id="7" name="Grafik 6">
          <a:extLst>
            <a:ext uri="{FF2B5EF4-FFF2-40B4-BE49-F238E27FC236}">
              <a16:creationId xmlns:a16="http://schemas.microsoft.com/office/drawing/2014/main" id="{B9185F4D-1A87-8D4D-99DC-362F574886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466666" y="9450628"/>
          <a:ext cx="1107243" cy="629279"/>
        </a:xfrm>
        <a:prstGeom prst="rect">
          <a:avLst/>
        </a:prstGeom>
      </xdr:spPr>
    </xdr:pic>
    <xdr:clientData/>
  </xdr:twoCellAnchor>
  <xdr:twoCellAnchor editAs="oneCell">
    <xdr:from>
      <xdr:col>8</xdr:col>
      <xdr:colOff>274595</xdr:colOff>
      <xdr:row>15</xdr:row>
      <xdr:rowOff>91531</xdr:rowOff>
    </xdr:from>
    <xdr:to>
      <xdr:col>9</xdr:col>
      <xdr:colOff>160180</xdr:colOff>
      <xdr:row>18</xdr:row>
      <xdr:rowOff>55697</xdr:rowOff>
    </xdr:to>
    <xdr:pic>
      <xdr:nvPicPr>
        <xdr:cNvPr id="9" name="Grafik 8">
          <a:extLst>
            <a:ext uri="{FF2B5EF4-FFF2-40B4-BE49-F238E27FC236}">
              <a16:creationId xmlns:a16="http://schemas.microsoft.com/office/drawing/2014/main" id="{19C0D5F4-1B36-CE41-842B-463B159C20D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873964" y="9359099"/>
          <a:ext cx="1086937" cy="582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0</xdr:row>
      <xdr:rowOff>63500</xdr:rowOff>
    </xdr:from>
    <xdr:to>
      <xdr:col>15</xdr:col>
      <xdr:colOff>322729</xdr:colOff>
      <xdr:row>0</xdr:row>
      <xdr:rowOff>850900</xdr:rowOff>
    </xdr:to>
    <xdr:pic>
      <xdr:nvPicPr>
        <xdr:cNvPr id="5" name="Grafik 4">
          <a:extLst>
            <a:ext uri="{FF2B5EF4-FFF2-40B4-BE49-F238E27FC236}">
              <a16:creationId xmlns:a16="http://schemas.microsoft.com/office/drawing/2014/main" id="{F41EBBCF-2161-724D-9284-16A03D8318A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xmlns="" r:embed="rId2"/>
            </a:ext>
          </a:extLst>
        </a:blip>
        <a:srcRect l="10514" t="17020" r="9975" b="17022"/>
        <a:stretch/>
      </xdr:blipFill>
      <xdr:spPr>
        <a:xfrm>
          <a:off x="203200" y="63500"/>
          <a:ext cx="1536700" cy="787400"/>
        </a:xfrm>
        <a:prstGeom prst="rect">
          <a:avLst/>
        </a:prstGeom>
      </xdr:spPr>
    </xdr:pic>
    <xdr:clientData/>
  </xdr:twoCellAnchor>
  <xdr:twoCellAnchor editAs="oneCell">
    <xdr:from>
      <xdr:col>19</xdr:col>
      <xdr:colOff>0</xdr:colOff>
      <xdr:row>14</xdr:row>
      <xdr:rowOff>431799</xdr:rowOff>
    </xdr:from>
    <xdr:to>
      <xdr:col>20</xdr:col>
      <xdr:colOff>0</xdr:colOff>
      <xdr:row>15</xdr:row>
      <xdr:rowOff>2229255</xdr:rowOff>
    </xdr:to>
    <xdr:sp macro="" textlink="">
      <xdr:nvSpPr>
        <xdr:cNvPr id="7" name="ComboBox1" hidden="1">
          <a:extLst>
            <a:ext uri="{63B3BB69-23CF-44E3-9099-C40C66FF867C}">
              <a14:compatExt xmlns:a14="http://schemas.microsoft.com/office/drawing/2010/main" spid="_x0000_s1025"/>
            </a:ext>
            <a:ext uri="{FF2B5EF4-FFF2-40B4-BE49-F238E27FC236}">
              <a16:creationId xmlns:a16="http://schemas.microsoft.com/office/drawing/2014/main" id="{0C4E7C8F-83AD-604C-A3F6-61E64B28AC5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0</xdr:colOff>
      <xdr:row>16</xdr:row>
      <xdr:rowOff>14941</xdr:rowOff>
    </xdr:from>
    <xdr:to>
      <xdr:col>20</xdr:col>
      <xdr:colOff>0</xdr:colOff>
      <xdr:row>16</xdr:row>
      <xdr:rowOff>2837234</xdr:rowOff>
    </xdr:to>
    <xdr:sp macro="" textlink="">
      <xdr:nvSpPr>
        <xdr:cNvPr id="8" name="ComboBox2" hidden="1">
          <a:extLst>
            <a:ext uri="{63B3BB69-23CF-44E3-9099-C40C66FF867C}">
              <a14:compatExt xmlns:a14="http://schemas.microsoft.com/office/drawing/2010/main" spid="_x0000_s1026"/>
            </a:ext>
            <a:ext uri="{FF2B5EF4-FFF2-40B4-BE49-F238E27FC236}">
              <a16:creationId xmlns:a16="http://schemas.microsoft.com/office/drawing/2014/main" id="{41D7FCE1-7B1C-394C-A953-08282910241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45719</xdr:colOff>
      <xdr:row>32</xdr:row>
      <xdr:rowOff>25400</xdr:rowOff>
    </xdr:from>
    <xdr:to>
      <xdr:col>20</xdr:col>
      <xdr:colOff>0</xdr:colOff>
      <xdr:row>33</xdr:row>
      <xdr:rowOff>9489</xdr:rowOff>
    </xdr:to>
    <xdr:sp macro="" textlink="">
      <xdr:nvSpPr>
        <xdr:cNvPr id="9" name="ComboBox3" hidden="1">
          <a:extLst>
            <a:ext uri="{63B3BB69-23CF-44E3-9099-C40C66FF867C}">
              <a14:compatExt xmlns:a14="http://schemas.microsoft.com/office/drawing/2010/main" spid="_x0000_s1027"/>
            </a:ext>
            <a:ext uri="{FF2B5EF4-FFF2-40B4-BE49-F238E27FC236}">
              <a16:creationId xmlns:a16="http://schemas.microsoft.com/office/drawing/2014/main" id="{CD2168BE-B629-F145-9331-DDB2183F3F1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12700</xdr:colOff>
      <xdr:row>71</xdr:row>
      <xdr:rowOff>25399</xdr:rowOff>
    </xdr:from>
    <xdr:to>
      <xdr:col>20</xdr:col>
      <xdr:colOff>0</xdr:colOff>
      <xdr:row>71</xdr:row>
      <xdr:rowOff>3014504</xdr:rowOff>
    </xdr:to>
    <xdr:sp macro="" textlink="">
      <xdr:nvSpPr>
        <xdr:cNvPr id="11" name="ComboBox7" hidden="1">
          <a:extLst>
            <a:ext uri="{63B3BB69-23CF-44E3-9099-C40C66FF867C}">
              <a14:compatExt xmlns:a14="http://schemas.microsoft.com/office/drawing/2010/main" spid="_x0000_s1029"/>
            </a:ext>
            <a:ext uri="{FF2B5EF4-FFF2-40B4-BE49-F238E27FC236}">
              <a16:creationId xmlns:a16="http://schemas.microsoft.com/office/drawing/2014/main" id="{1B25A3E4-4207-3A4C-B234-3204419721F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18</xdr:col>
      <xdr:colOff>1186264</xdr:colOff>
      <xdr:row>72</xdr:row>
      <xdr:rowOff>25400</xdr:rowOff>
    </xdr:from>
    <xdr:to>
      <xdr:col>20</xdr:col>
      <xdr:colOff>498</xdr:colOff>
      <xdr:row>73</xdr:row>
      <xdr:rowOff>0</xdr:rowOff>
    </xdr:to>
    <xdr:sp macro="" textlink="">
      <xdr:nvSpPr>
        <xdr:cNvPr id="12" name="ComboBox8" hidden="1">
          <a:extLst>
            <a:ext uri="{63B3BB69-23CF-44E3-9099-C40C66FF867C}">
              <a14:compatExt xmlns:a14="http://schemas.microsoft.com/office/drawing/2010/main" spid="_x0000_s1030"/>
            </a:ext>
            <a:ext uri="{FF2B5EF4-FFF2-40B4-BE49-F238E27FC236}">
              <a16:creationId xmlns:a16="http://schemas.microsoft.com/office/drawing/2014/main" id="{CCD1B841-A5AA-3D4A-943D-3A9327828BC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12700</xdr:colOff>
      <xdr:row>73</xdr:row>
      <xdr:rowOff>25399</xdr:rowOff>
    </xdr:from>
    <xdr:to>
      <xdr:col>20</xdr:col>
      <xdr:colOff>0</xdr:colOff>
      <xdr:row>74</xdr:row>
      <xdr:rowOff>13955</xdr:rowOff>
    </xdr:to>
    <xdr:sp macro="" textlink="">
      <xdr:nvSpPr>
        <xdr:cNvPr id="13" name="ComboBox9" hidden="1">
          <a:extLst>
            <a:ext uri="{63B3BB69-23CF-44E3-9099-C40C66FF867C}">
              <a14:compatExt xmlns:a14="http://schemas.microsoft.com/office/drawing/2010/main" spid="_x0000_s1031"/>
            </a:ext>
            <a:ext uri="{FF2B5EF4-FFF2-40B4-BE49-F238E27FC236}">
              <a16:creationId xmlns:a16="http://schemas.microsoft.com/office/drawing/2014/main" id="{02FB47FD-8911-D34C-AE6A-6DA2B054E94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12700</xdr:colOff>
      <xdr:row>97</xdr:row>
      <xdr:rowOff>1</xdr:rowOff>
    </xdr:from>
    <xdr:to>
      <xdr:col>19</xdr:col>
      <xdr:colOff>1185333</xdr:colOff>
      <xdr:row>98</xdr:row>
      <xdr:rowOff>16936</xdr:rowOff>
    </xdr:to>
    <xdr:sp macro="" textlink="">
      <xdr:nvSpPr>
        <xdr:cNvPr id="14" name="ComboBox10" hidden="1">
          <a:extLst>
            <a:ext uri="{63B3BB69-23CF-44E3-9099-C40C66FF867C}">
              <a14:compatExt xmlns:a14="http://schemas.microsoft.com/office/drawing/2010/main" spid="_x0000_s1032"/>
            </a:ext>
            <a:ext uri="{FF2B5EF4-FFF2-40B4-BE49-F238E27FC236}">
              <a16:creationId xmlns:a16="http://schemas.microsoft.com/office/drawing/2014/main" id="{41A9B0CB-6038-324E-B18D-09876AC9084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12700</xdr:colOff>
      <xdr:row>98</xdr:row>
      <xdr:rowOff>25400</xdr:rowOff>
    </xdr:from>
    <xdr:to>
      <xdr:col>19</xdr:col>
      <xdr:colOff>1185333</xdr:colOff>
      <xdr:row>99</xdr:row>
      <xdr:rowOff>0</xdr:rowOff>
    </xdr:to>
    <xdr:sp macro="" textlink="">
      <xdr:nvSpPr>
        <xdr:cNvPr id="16" name="ComboBox11" hidden="1">
          <a:extLst>
            <a:ext uri="{63B3BB69-23CF-44E3-9099-C40C66FF867C}">
              <a14:compatExt xmlns:a14="http://schemas.microsoft.com/office/drawing/2010/main" spid="_x0000_s1034"/>
            </a:ext>
            <a:ext uri="{FF2B5EF4-FFF2-40B4-BE49-F238E27FC236}">
              <a16:creationId xmlns:a16="http://schemas.microsoft.com/office/drawing/2014/main" id="{FB29294C-D027-964F-8400-22DCB315210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19</xdr:col>
      <xdr:colOff>25400</xdr:colOff>
      <xdr:row>99</xdr:row>
      <xdr:rowOff>38100</xdr:rowOff>
    </xdr:from>
    <xdr:to>
      <xdr:col>19</xdr:col>
      <xdr:colOff>1185333</xdr:colOff>
      <xdr:row>100</xdr:row>
      <xdr:rowOff>10357</xdr:rowOff>
    </xdr:to>
    <xdr:sp macro="" textlink="">
      <xdr:nvSpPr>
        <xdr:cNvPr id="17" name="ComboBox4" hidden="1">
          <a:extLst>
            <a:ext uri="{63B3BB69-23CF-44E3-9099-C40C66FF867C}">
              <a14:compatExt xmlns:a14="http://schemas.microsoft.com/office/drawing/2010/main" spid="_x0000_s1035"/>
            </a:ext>
            <a:ext uri="{FF2B5EF4-FFF2-40B4-BE49-F238E27FC236}">
              <a16:creationId xmlns:a16="http://schemas.microsoft.com/office/drawing/2014/main" id="{D417841A-3AA8-8A43-89BF-A58D816D54D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19</xdr:col>
      <xdr:colOff>0</xdr:colOff>
      <xdr:row>84</xdr:row>
      <xdr:rowOff>13956</xdr:rowOff>
    </xdr:from>
    <xdr:ext cx="1228131" cy="1381648"/>
    <xdr:sp macro="" textlink="">
      <xdr:nvSpPr>
        <xdr:cNvPr id="22" name="ComboBox1" hidden="1">
          <a:extLst>
            <a:ext uri="{63B3BB69-23CF-44E3-9099-C40C66FF867C}">
              <a14:compatExt xmlns:a14="http://schemas.microsoft.com/office/drawing/2010/main" spid="_x0000_s1040"/>
            </a:ext>
            <a:ext uri="{FF2B5EF4-FFF2-40B4-BE49-F238E27FC236}">
              <a16:creationId xmlns:a16="http://schemas.microsoft.com/office/drawing/2014/main" id="{225BBB77-BA63-A242-9832-58BD0FDF588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22</xdr:col>
      <xdr:colOff>1073486</xdr:colOff>
      <xdr:row>0</xdr:row>
      <xdr:rowOff>177527</xdr:rowOff>
    </xdr:from>
    <xdr:to>
      <xdr:col>24</xdr:col>
      <xdr:colOff>9429</xdr:colOff>
      <xdr:row>0</xdr:row>
      <xdr:rowOff>766911</xdr:rowOff>
    </xdr:to>
    <xdr:pic>
      <xdr:nvPicPr>
        <xdr:cNvPr id="30" name="Grafik 29">
          <a:extLst>
            <a:ext uri="{FF2B5EF4-FFF2-40B4-BE49-F238E27FC236}">
              <a16:creationId xmlns:a16="http://schemas.microsoft.com/office/drawing/2014/main" id="{25294EEB-3694-0049-B2EB-99678668DA02}"/>
            </a:ext>
          </a:extLst>
        </xdr:cNvPr>
        <xdr:cNvPicPr>
          <a:picLocks noChangeAspect="1"/>
        </xdr:cNvPicPr>
      </xdr:nvPicPr>
      <xdr:blipFill>
        <a:blip xmlns:r="http://schemas.openxmlformats.org/officeDocument/2006/relationships" r:embed="rId3"/>
        <a:stretch>
          <a:fillRect/>
        </a:stretch>
      </xdr:blipFill>
      <xdr:spPr>
        <a:xfrm>
          <a:off x="12817572" y="177527"/>
          <a:ext cx="2354149" cy="589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63500</xdr:rowOff>
    </xdr:from>
    <xdr:to>
      <xdr:col>2</xdr:col>
      <xdr:colOff>322729</xdr:colOff>
      <xdr:row>0</xdr:row>
      <xdr:rowOff>850900</xdr:rowOff>
    </xdr:to>
    <xdr:pic>
      <xdr:nvPicPr>
        <xdr:cNvPr id="10" name="Grafik 9">
          <a:extLst>
            <a:ext uri="{FF2B5EF4-FFF2-40B4-BE49-F238E27FC236}">
              <a16:creationId xmlns:a16="http://schemas.microsoft.com/office/drawing/2014/main" id="{45F62366-C21D-4748-92AB-8DF016934787}"/>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xmlns="" r:embed="rId2"/>
            </a:ext>
          </a:extLst>
        </a:blip>
        <a:srcRect l="10514" t="17020" r="9975" b="17022"/>
        <a:stretch/>
      </xdr:blipFill>
      <xdr:spPr>
        <a:xfrm>
          <a:off x="203200" y="63500"/>
          <a:ext cx="1529229" cy="787400"/>
        </a:xfrm>
        <a:prstGeom prst="rect">
          <a:avLst/>
        </a:prstGeom>
      </xdr:spPr>
    </xdr:pic>
    <xdr:clientData/>
  </xdr:twoCellAnchor>
  <xdr:twoCellAnchor editAs="oneCell">
    <xdr:from>
      <xdr:col>8</xdr:col>
      <xdr:colOff>42104</xdr:colOff>
      <xdr:row>0</xdr:row>
      <xdr:rowOff>157435</xdr:rowOff>
    </xdr:from>
    <xdr:to>
      <xdr:col>9</xdr:col>
      <xdr:colOff>1177053</xdr:colOff>
      <xdr:row>0</xdr:row>
      <xdr:rowOff>746819</xdr:rowOff>
    </xdr:to>
    <xdr:pic>
      <xdr:nvPicPr>
        <xdr:cNvPr id="12" name="Grafik 11">
          <a:extLst>
            <a:ext uri="{FF2B5EF4-FFF2-40B4-BE49-F238E27FC236}">
              <a16:creationId xmlns:a16="http://schemas.microsoft.com/office/drawing/2014/main" id="{B4F4CFDB-2587-2344-90AA-E63033CD91B8}"/>
            </a:ext>
          </a:extLst>
        </xdr:cNvPr>
        <xdr:cNvPicPr>
          <a:picLocks noChangeAspect="1"/>
        </xdr:cNvPicPr>
      </xdr:nvPicPr>
      <xdr:blipFill>
        <a:blip xmlns:r="http://schemas.openxmlformats.org/officeDocument/2006/relationships" r:embed="rId3"/>
        <a:stretch>
          <a:fillRect/>
        </a:stretch>
      </xdr:blipFill>
      <xdr:spPr>
        <a:xfrm>
          <a:off x="10579672" y="157435"/>
          <a:ext cx="2336300" cy="589384"/>
        </a:xfrm>
        <a:prstGeom prst="rect">
          <a:avLst/>
        </a:prstGeom>
      </xdr:spPr>
    </xdr:pic>
    <xdr:clientData/>
  </xdr:twoCellAnchor>
</xdr:wsDr>
</file>

<file path=xl/theme/theme1.xml><?xml version="1.0" encoding="utf-8"?>
<a:theme xmlns:a="http://schemas.openxmlformats.org/drawingml/2006/main" name="Office">
  <a:themeElements>
    <a:clrScheme name="FSS ">
      <a:dk1>
        <a:srgbClr val="000000"/>
      </a:dk1>
      <a:lt1>
        <a:srgbClr val="FFFFFF"/>
      </a:lt1>
      <a:dk2>
        <a:srgbClr val="A7A7A7"/>
      </a:dk2>
      <a:lt2>
        <a:srgbClr val="535353"/>
      </a:lt2>
      <a:accent1>
        <a:srgbClr val="007377"/>
      </a:accent1>
      <a:accent2>
        <a:srgbClr val="F89520"/>
      </a:accent2>
      <a:accent3>
        <a:srgbClr val="6C1D45"/>
      </a:accent3>
      <a:accent4>
        <a:srgbClr val="E34B55"/>
      </a:accent4>
      <a:accent5>
        <a:srgbClr val="0A4C48"/>
      </a:accent5>
      <a:accent6>
        <a:srgbClr val="BCBEC0"/>
      </a:accent6>
      <a:hlink>
        <a:srgbClr val="0D5157"/>
      </a:hlink>
      <a:folHlink>
        <a:srgbClr val="0D515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welthungerhilfe.org/landingpages-en/food-security-standard-project/" TargetMode="External"/><Relationship Id="rId1" Type="http://schemas.openxmlformats.org/officeDocument/2006/relationships/hyperlink" Target="https://www.welthungerhilfe.org/landingpages-en/food-security-standard-projec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ie-gdi.de/statefragility/" TargetMode="External"/><Relationship Id="rId13" Type="http://schemas.openxmlformats.org/officeDocument/2006/relationships/hyperlink" Target="http://www.ilo.org/dyn/normlex/en/f?p=1000:11001:::NO:::" TargetMode="External"/><Relationship Id="rId18" Type="http://schemas.openxmlformats.org/officeDocument/2006/relationships/hyperlink" Target="https://unstats.un.org/sdgs/indicators/database/" TargetMode="External"/><Relationship Id="rId26" Type="http://schemas.openxmlformats.org/officeDocument/2006/relationships/hyperlink" Target="https://unstats.un.org/sdgs/indicators/database/" TargetMode="External"/><Relationship Id="rId3" Type="http://schemas.openxmlformats.org/officeDocument/2006/relationships/hyperlink" Target="http://www.globalhungerindex.org/" TargetMode="External"/><Relationship Id="rId21" Type="http://schemas.openxmlformats.org/officeDocument/2006/relationships/hyperlink" Target="https://unstats.un.org/sdgs/indicators/database/" TargetMode="External"/><Relationship Id="rId7" Type="http://schemas.openxmlformats.org/officeDocument/2006/relationships/hyperlink" Target="https://www.eiu.com/topic/democracy-index" TargetMode="External"/><Relationship Id="rId12" Type="http://schemas.openxmlformats.org/officeDocument/2006/relationships/hyperlink" Target="http://www.ilo.org/dyn/normlex/en/f?p=1000:11001:::NO:::" TargetMode="External"/><Relationship Id="rId17" Type="http://schemas.openxmlformats.org/officeDocument/2006/relationships/hyperlink" Target="http://www.unwater.org/app/uploads/2017/05/2013_scarcity_graph_2.png" TargetMode="External"/><Relationship Id="rId25" Type="http://schemas.openxmlformats.org/officeDocument/2006/relationships/hyperlink" Target="http://www.fao.org/plant-treaty/countries/membership/en/" TargetMode="External"/><Relationship Id="rId2" Type="http://schemas.openxmlformats.org/officeDocument/2006/relationships/hyperlink" Target="http://www.fao.org/giews/country-analysis/en/" TargetMode="External"/><Relationship Id="rId16" Type="http://schemas.openxmlformats.org/officeDocument/2006/relationships/hyperlink" Target="http://childmortality.org/" TargetMode="External"/><Relationship Id="rId20" Type="http://schemas.openxmlformats.org/officeDocument/2006/relationships/hyperlink" Target="http://hdr.undp.org/en/composite/GDI" TargetMode="External"/><Relationship Id="rId29" Type="http://schemas.openxmlformats.org/officeDocument/2006/relationships/drawing" Target="../drawings/drawing2.xml"/><Relationship Id="rId1" Type="http://schemas.openxmlformats.org/officeDocument/2006/relationships/hyperlink" Target="http://www1.wfp.org/countries/" TargetMode="External"/><Relationship Id="rId6" Type="http://schemas.openxmlformats.org/officeDocument/2006/relationships/hyperlink" Target="https://germanwatch.org/en/cri" TargetMode="External"/><Relationship Id="rId11" Type="http://schemas.openxmlformats.org/officeDocument/2006/relationships/hyperlink" Target="http://www.fao.org/right-to-food-around-the-globe/countries/en/" TargetMode="External"/><Relationship Id="rId24" Type="http://schemas.openxmlformats.org/officeDocument/2006/relationships/hyperlink" Target="http://www.fao.org/nutrition/nutrition-education/food-dietary-guidelines/en/" TargetMode="External"/><Relationship Id="rId5" Type="http://schemas.openxmlformats.org/officeDocument/2006/relationships/hyperlink" Target="http://www.fao.org/state-of-food-security-nutrition/en/" TargetMode="External"/><Relationship Id="rId15" Type="http://schemas.openxmlformats.org/officeDocument/2006/relationships/hyperlink" Target="http://www.inform-index.org/" TargetMode="External"/><Relationship Id="rId23" Type="http://schemas.openxmlformats.org/officeDocument/2006/relationships/hyperlink" Target="http://www.fao.org/faolex/country-profiles/en/" TargetMode="External"/><Relationship Id="rId28" Type="http://schemas.openxmlformats.org/officeDocument/2006/relationships/printerSettings" Target="../printerSettings/printerSettings1.bin"/><Relationship Id="rId10" Type="http://schemas.openxmlformats.org/officeDocument/2006/relationships/hyperlink" Target="http://www.ohchr.org/EN/Issues/Indicators/Pages/HRIndicatorsIndex.aspx" TargetMode="External"/><Relationship Id="rId19" Type="http://schemas.openxmlformats.org/officeDocument/2006/relationships/hyperlink" Target="http://hdr.undp.org/en/countries" TargetMode="External"/><Relationship Id="rId4" Type="http://schemas.openxmlformats.org/officeDocument/2006/relationships/hyperlink" Target="https://unstats.un.org/sdgs/indicators/database/" TargetMode="External"/><Relationship Id="rId9" Type="http://schemas.openxmlformats.org/officeDocument/2006/relationships/hyperlink" Target="http://www.ohchr.org/EN/Issues/Indicators/Pages/HRIndicatorsIndex.aspx" TargetMode="External"/><Relationship Id="rId14" Type="http://schemas.openxmlformats.org/officeDocument/2006/relationships/hyperlink" Target="http://www.inform-index.org/" TargetMode="External"/><Relationship Id="rId22" Type="http://schemas.openxmlformats.org/officeDocument/2006/relationships/hyperlink" Target="https://data.worldbank.org/indicator/SI.POV.RUHC?view=chart" TargetMode="External"/><Relationship Id="rId27" Type="http://schemas.openxmlformats.org/officeDocument/2006/relationships/hyperlink" Target="https://indicators.ohchr.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zoomScaleNormal="100" workbookViewId="0">
      <pane ySplit="1" topLeftCell="A2" activePane="bottomLeft" state="frozen"/>
      <selection pane="bottomLeft" activeCell="D1" sqref="D1:G1"/>
    </sheetView>
  </sheetViews>
  <sheetFormatPr baseColWidth="10" defaultRowHeight="15.6"/>
  <cols>
    <col min="1" max="1" width="2.796875" style="2" customWidth="1"/>
    <col min="2" max="4" width="15.796875" customWidth="1"/>
    <col min="5" max="5" width="28.5" customWidth="1"/>
    <col min="6" max="10" width="15.796875" customWidth="1"/>
    <col min="11" max="11" width="30.796875" customWidth="1"/>
    <col min="12" max="12" width="15.796875" customWidth="1"/>
  </cols>
  <sheetData>
    <row r="1" spans="1:11" ht="70.05" customHeight="1">
      <c r="A1" s="154"/>
      <c r="B1" s="154"/>
      <c r="C1" s="154"/>
      <c r="D1" s="155" t="s">
        <v>211</v>
      </c>
      <c r="E1" s="155"/>
      <c r="F1" s="155"/>
      <c r="G1" s="155"/>
      <c r="H1" s="139" t="s">
        <v>150</v>
      </c>
      <c r="I1" s="48"/>
      <c r="J1" s="14"/>
      <c r="K1" s="14"/>
    </row>
    <row r="2" spans="1:11">
      <c r="A2" s="17"/>
      <c r="B2" s="1"/>
      <c r="C2" s="1"/>
      <c r="D2" s="1"/>
      <c r="E2" s="1"/>
      <c r="F2" s="1"/>
      <c r="G2" s="1"/>
      <c r="H2" s="1"/>
      <c r="I2" s="1"/>
      <c r="J2" s="1"/>
      <c r="K2" s="47"/>
    </row>
    <row r="3" spans="1:11" ht="45" customHeight="1">
      <c r="B3" s="57"/>
      <c r="C3" s="156" t="s">
        <v>142</v>
      </c>
      <c r="D3" s="156"/>
      <c r="E3" s="156"/>
      <c r="F3" s="156"/>
      <c r="G3" s="156"/>
      <c r="H3" s="156"/>
      <c r="I3" s="156"/>
      <c r="J3" s="57"/>
    </row>
    <row r="4" spans="1:11" s="12" customFormat="1" ht="139.05000000000001" customHeight="1">
      <c r="A4" s="17"/>
      <c r="C4" s="152" t="s">
        <v>145</v>
      </c>
      <c r="D4" s="152"/>
      <c r="E4" s="152"/>
      <c r="F4" s="152"/>
      <c r="G4" s="152"/>
      <c r="H4" s="152"/>
      <c r="I4" s="152"/>
      <c r="J4" s="56"/>
    </row>
    <row r="5" spans="1:11" s="12" customFormat="1" ht="90" customHeight="1">
      <c r="A5" s="17"/>
      <c r="B5" s="55"/>
      <c r="C5" s="152" t="s">
        <v>208</v>
      </c>
      <c r="D5" s="152"/>
      <c r="E5" s="152"/>
      <c r="F5" s="152"/>
      <c r="G5" s="152"/>
      <c r="H5" s="152"/>
      <c r="I5" s="152"/>
      <c r="J5" s="152"/>
    </row>
    <row r="6" spans="1:11" s="12" customFormat="1" ht="25.05" customHeight="1">
      <c r="A6" s="17"/>
      <c r="B6" s="66"/>
      <c r="C6" s="157" t="s">
        <v>143</v>
      </c>
      <c r="D6" s="157"/>
      <c r="E6" s="157"/>
      <c r="F6" s="157"/>
      <c r="G6" s="157"/>
      <c r="H6" s="157"/>
      <c r="I6" s="157"/>
      <c r="J6" s="66"/>
    </row>
    <row r="7" spans="1:11" s="12" customFormat="1" ht="79.05" customHeight="1">
      <c r="A7" s="17"/>
      <c r="C7" s="152" t="s">
        <v>144</v>
      </c>
      <c r="D7" s="152"/>
      <c r="E7" s="152"/>
      <c r="F7" s="152"/>
      <c r="G7" s="152"/>
      <c r="H7" s="152"/>
      <c r="I7" s="152"/>
      <c r="J7" s="56"/>
    </row>
    <row r="8" spans="1:11" s="12" customFormat="1" ht="25.05" customHeight="1">
      <c r="A8" s="17"/>
      <c r="B8" s="66"/>
      <c r="C8" s="157" t="s">
        <v>146</v>
      </c>
      <c r="D8" s="157"/>
      <c r="E8" s="157"/>
      <c r="F8" s="157"/>
      <c r="G8" s="157"/>
      <c r="H8" s="157"/>
      <c r="I8" s="157"/>
      <c r="J8" s="66"/>
    </row>
    <row r="9" spans="1:11" s="12" customFormat="1" ht="25.05" customHeight="1">
      <c r="A9" s="17"/>
      <c r="B9" s="55"/>
      <c r="C9" s="158" t="s">
        <v>151</v>
      </c>
      <c r="D9" s="159"/>
      <c r="E9" s="159"/>
      <c r="F9" s="159"/>
      <c r="G9" s="159"/>
      <c r="H9" s="160"/>
      <c r="I9" s="160"/>
      <c r="J9" s="160"/>
    </row>
    <row r="10" spans="1:11" s="12" customFormat="1" ht="25.05" customHeight="1">
      <c r="A10" s="17"/>
      <c r="B10" s="55"/>
      <c r="C10" s="158" t="s">
        <v>147</v>
      </c>
      <c r="D10" s="159"/>
      <c r="E10" s="159"/>
      <c r="F10" s="159"/>
      <c r="G10" s="159"/>
      <c r="H10" s="160"/>
      <c r="I10" s="160"/>
      <c r="J10" s="160"/>
    </row>
    <row r="11" spans="1:11" s="12" customFormat="1" ht="25.05" customHeight="1">
      <c r="A11" s="17"/>
      <c r="B11" s="66"/>
      <c r="C11" s="157" t="s">
        <v>214</v>
      </c>
      <c r="D11" s="157"/>
      <c r="E11" s="157"/>
      <c r="F11" s="157"/>
      <c r="G11" s="157"/>
      <c r="H11" s="157"/>
      <c r="I11" s="157"/>
      <c r="J11" s="66"/>
    </row>
    <row r="12" spans="1:11" ht="115.05" customHeight="1">
      <c r="B12" s="12"/>
      <c r="C12" s="152" t="s">
        <v>215</v>
      </c>
      <c r="D12" s="152"/>
      <c r="E12" s="152"/>
      <c r="F12" s="152"/>
      <c r="G12" s="152"/>
      <c r="H12" s="152"/>
      <c r="I12" s="152"/>
      <c r="J12" s="56"/>
    </row>
    <row r="13" spans="1:11">
      <c r="B13" s="58"/>
      <c r="C13" s="58"/>
      <c r="D13" s="58"/>
      <c r="E13" s="58"/>
      <c r="F13" s="58"/>
      <c r="G13" s="58"/>
      <c r="H13" s="58"/>
      <c r="I13" s="58"/>
      <c r="J13" s="58"/>
    </row>
    <row r="14" spans="1:11">
      <c r="B14" s="59"/>
      <c r="C14" s="59"/>
      <c r="D14" s="59"/>
      <c r="E14" s="59"/>
      <c r="F14" s="59"/>
      <c r="G14" s="59"/>
      <c r="H14" s="59"/>
      <c r="I14" s="153"/>
      <c r="J14" s="153"/>
    </row>
    <row r="15" spans="1:11">
      <c r="B15" s="2"/>
      <c r="C15" s="2"/>
      <c r="D15" s="2"/>
      <c r="E15" s="2"/>
      <c r="F15" s="2"/>
      <c r="G15" s="2"/>
      <c r="H15" s="140" t="s">
        <v>148</v>
      </c>
      <c r="I15" s="153"/>
      <c r="J15" s="153"/>
    </row>
    <row r="16" spans="1:11">
      <c r="B16" s="2"/>
      <c r="C16" s="2"/>
      <c r="D16" s="2"/>
      <c r="E16" s="2"/>
      <c r="F16" s="2"/>
      <c r="G16" s="2"/>
      <c r="H16" s="2"/>
      <c r="I16" s="153"/>
      <c r="J16" s="153"/>
    </row>
    <row r="17" spans="2:10">
      <c r="B17" s="2"/>
      <c r="C17" s="2"/>
      <c r="D17" s="2"/>
      <c r="E17" s="2"/>
      <c r="F17" s="2"/>
      <c r="G17" s="2"/>
      <c r="H17" s="2"/>
      <c r="I17" s="2"/>
      <c r="J17" s="2"/>
    </row>
    <row r="18" spans="2:10">
      <c r="B18" s="2"/>
      <c r="C18" s="2"/>
      <c r="D18" s="2"/>
      <c r="E18" s="2"/>
      <c r="F18" s="2"/>
      <c r="G18" s="2"/>
      <c r="H18" s="2"/>
      <c r="I18" s="2"/>
      <c r="J18" s="2"/>
    </row>
    <row r="19" spans="2:10">
      <c r="B19" s="2"/>
      <c r="C19" s="2"/>
      <c r="D19" s="2"/>
      <c r="E19" s="2"/>
      <c r="F19" s="2"/>
      <c r="G19" s="2"/>
      <c r="H19" s="2"/>
      <c r="I19" s="2"/>
      <c r="J19" s="2"/>
    </row>
    <row r="20" spans="2:10" ht="49.95" customHeight="1">
      <c r="B20" s="2"/>
      <c r="C20" s="2"/>
      <c r="D20" s="2"/>
      <c r="E20" s="2"/>
      <c r="F20" s="2"/>
      <c r="G20" s="2"/>
      <c r="H20" s="61" t="s">
        <v>149</v>
      </c>
      <c r="I20" s="2"/>
      <c r="J20" s="2"/>
    </row>
    <row r="21" spans="2:10">
      <c r="B21" s="2"/>
      <c r="C21" s="2"/>
      <c r="D21" s="2"/>
      <c r="E21" s="2"/>
      <c r="F21" s="2"/>
      <c r="G21" s="2"/>
      <c r="H21" s="60"/>
      <c r="I21" s="2"/>
      <c r="J21" s="2"/>
    </row>
    <row r="22" spans="2:10">
      <c r="B22" s="2"/>
      <c r="C22" s="2"/>
      <c r="D22" s="2"/>
      <c r="E22" s="2"/>
      <c r="F22" s="2"/>
      <c r="G22" s="2"/>
      <c r="H22" s="2"/>
      <c r="I22" s="2"/>
      <c r="J22" s="2"/>
    </row>
    <row r="23" spans="2:10">
      <c r="B23" s="2"/>
      <c r="C23" s="2"/>
      <c r="D23" s="2"/>
      <c r="E23" s="2"/>
      <c r="F23" s="2"/>
      <c r="G23" s="2"/>
      <c r="H23" s="2"/>
      <c r="I23" s="2"/>
      <c r="J23" s="2"/>
    </row>
  </sheetData>
  <mergeCells count="15">
    <mergeCell ref="C12:I12"/>
    <mergeCell ref="I14:J16"/>
    <mergeCell ref="A1:C1"/>
    <mergeCell ref="D1:G1"/>
    <mergeCell ref="C4:I4"/>
    <mergeCell ref="C3:I3"/>
    <mergeCell ref="C5:J5"/>
    <mergeCell ref="C6:I6"/>
    <mergeCell ref="C7:I7"/>
    <mergeCell ref="C8:I8"/>
    <mergeCell ref="C9:G9"/>
    <mergeCell ref="H9:J9"/>
    <mergeCell ref="C10:G10"/>
    <mergeCell ref="H10:J10"/>
    <mergeCell ref="C11:I11"/>
  </mergeCells>
  <conditionalFormatting sqref="H9:H10">
    <cfRule type="containsText" dxfId="281" priority="1" operator="containsText" text="HIGH RISK">
      <formula>NOT(ISERROR(SEARCH("HIGH RISK",H9)))</formula>
    </cfRule>
    <cfRule type="containsText" dxfId="280" priority="2" operator="containsText" text="INCREASED RISK">
      <formula>NOT(ISERROR(SEARCH("INCREASED RISK",H9)))</formula>
    </cfRule>
    <cfRule type="containsText" dxfId="279" priority="3" operator="containsText" text="MODERATE RISK">
      <formula>NOT(ISERROR(SEARCH("MODERATE RISK",H9)))</formula>
    </cfRule>
  </conditionalFormatting>
  <hyperlinks>
    <hyperlink ref="C9" r:id="rId1" display="https://www.welthungerhilfe.org/landingpages-en/food-security-standard-project/"/>
    <hyperlink ref="C10" r:id="rId2"/>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3"/>
  <sheetViews>
    <sheetView topLeftCell="N1" zoomScaleNormal="100" workbookViewId="0">
      <pane ySplit="1" topLeftCell="A2" activePane="bottomLeft" state="frozen"/>
      <selection pane="bottomLeft" activeCell="T111" sqref="T111"/>
    </sheetView>
  </sheetViews>
  <sheetFormatPr baseColWidth="10" defaultRowHeight="15.6"/>
  <cols>
    <col min="1" max="13" width="11" hidden="1" customWidth="1"/>
    <col min="14" max="14" width="2.796875" style="17" customWidth="1"/>
    <col min="15" max="17" width="15.796875" customWidth="1"/>
    <col min="18" max="18" width="40.796875" customWidth="1"/>
    <col min="19" max="21" width="15.796875" customWidth="1"/>
    <col min="22" max="23" width="15.796875" hidden="1" customWidth="1"/>
    <col min="24" max="24" width="30.796875" customWidth="1"/>
  </cols>
  <sheetData>
    <row r="1" spans="1:24" s="50" customFormat="1" ht="70.05" customHeight="1">
      <c r="A1" s="17"/>
      <c r="B1" s="53" t="s">
        <v>94</v>
      </c>
      <c r="C1" s="53" t="s">
        <v>134</v>
      </c>
      <c r="D1" s="53" t="s">
        <v>133</v>
      </c>
      <c r="E1" s="53" t="s">
        <v>135</v>
      </c>
      <c r="F1" s="53" t="s">
        <v>136</v>
      </c>
      <c r="G1" s="53" t="s">
        <v>137</v>
      </c>
      <c r="H1" s="53" t="s">
        <v>138</v>
      </c>
      <c r="I1" s="53" t="s">
        <v>139</v>
      </c>
      <c r="J1" s="53" t="s">
        <v>140</v>
      </c>
      <c r="K1" s="53" t="s">
        <v>95</v>
      </c>
      <c r="L1" s="53" t="s">
        <v>141</v>
      </c>
      <c r="M1" s="17"/>
      <c r="N1" s="188"/>
      <c r="O1" s="188"/>
      <c r="P1" s="188"/>
      <c r="Q1" s="161" t="s">
        <v>213</v>
      </c>
      <c r="R1" s="161"/>
      <c r="S1" s="161"/>
      <c r="T1" s="161"/>
      <c r="U1" s="123" t="s">
        <v>150</v>
      </c>
      <c r="V1" s="62"/>
      <c r="W1" s="49"/>
      <c r="X1" s="49"/>
    </row>
    <row r="2" spans="1:24" s="13" customFormat="1" ht="10.95" customHeight="1">
      <c r="B2" s="51"/>
      <c r="C2" s="51"/>
      <c r="D2" s="51"/>
      <c r="E2" s="51"/>
      <c r="F2" s="51"/>
      <c r="G2" s="51"/>
      <c r="H2" s="51"/>
      <c r="I2" s="51"/>
      <c r="J2" s="51"/>
      <c r="K2" s="51"/>
      <c r="L2" s="51"/>
      <c r="N2" s="19"/>
      <c r="O2" s="1"/>
      <c r="P2" s="1"/>
      <c r="Q2" s="1"/>
      <c r="R2" s="1"/>
      <c r="S2" s="1"/>
      <c r="T2" s="1"/>
      <c r="U2" s="1"/>
      <c r="V2" s="1"/>
      <c r="W2" s="1"/>
      <c r="X2" s="1"/>
    </row>
    <row r="3" spans="1:24" ht="46.05" customHeight="1">
      <c r="B3" t="s">
        <v>96</v>
      </c>
      <c r="C3" t="s">
        <v>96</v>
      </c>
      <c r="D3" t="s">
        <v>22</v>
      </c>
      <c r="E3" t="s">
        <v>97</v>
      </c>
      <c r="F3" t="s">
        <v>98</v>
      </c>
      <c r="G3" t="s">
        <v>99</v>
      </c>
      <c r="H3" t="s">
        <v>100</v>
      </c>
      <c r="I3" t="s">
        <v>101</v>
      </c>
      <c r="J3" t="s">
        <v>102</v>
      </c>
      <c r="K3" t="s">
        <v>103</v>
      </c>
      <c r="L3" t="s">
        <v>104</v>
      </c>
      <c r="N3" s="171" t="s">
        <v>56</v>
      </c>
      <c r="O3" s="171"/>
      <c r="P3" s="171"/>
      <c r="Q3" s="171"/>
      <c r="R3" s="171"/>
      <c r="S3" s="171"/>
      <c r="T3" s="171"/>
      <c r="U3" s="171"/>
      <c r="V3" s="171"/>
      <c r="W3" s="171"/>
      <c r="X3" s="171"/>
    </row>
    <row r="4" spans="1:24" ht="25.05" customHeight="1">
      <c r="B4" s="52" t="s">
        <v>105</v>
      </c>
      <c r="C4" s="52" t="s">
        <v>106</v>
      </c>
      <c r="D4" s="52" t="s">
        <v>110</v>
      </c>
      <c r="E4" s="52" t="s">
        <v>107</v>
      </c>
      <c r="F4" s="52" t="s">
        <v>108</v>
      </c>
      <c r="G4" s="52" t="s">
        <v>109</v>
      </c>
      <c r="H4" s="52" t="s">
        <v>111</v>
      </c>
      <c r="I4" s="52" t="s">
        <v>112</v>
      </c>
      <c r="J4" s="52" t="s">
        <v>113</v>
      </c>
      <c r="K4" s="52" t="s">
        <v>114</v>
      </c>
      <c r="L4" s="52" t="s">
        <v>115</v>
      </c>
      <c r="N4" s="15"/>
      <c r="O4" s="162" t="s">
        <v>60</v>
      </c>
      <c r="P4" s="162"/>
      <c r="Q4" s="162"/>
      <c r="R4" s="162"/>
      <c r="S4" s="162"/>
      <c r="T4" s="162"/>
      <c r="U4" s="162"/>
      <c r="V4" s="162"/>
      <c r="W4" s="162"/>
      <c r="X4" s="162"/>
    </row>
    <row r="5" spans="1:24" ht="25.05" customHeight="1">
      <c r="B5" s="52" t="s">
        <v>116</v>
      </c>
      <c r="C5" s="52" t="s">
        <v>117</v>
      </c>
      <c r="D5" s="52" t="s">
        <v>119</v>
      </c>
      <c r="E5" s="52"/>
      <c r="F5" s="52"/>
      <c r="G5" s="52" t="s">
        <v>118</v>
      </c>
      <c r="H5" s="52" t="s">
        <v>120</v>
      </c>
      <c r="I5" s="52" t="s">
        <v>121</v>
      </c>
      <c r="J5" s="52" t="s">
        <v>122</v>
      </c>
      <c r="K5" s="52" t="s">
        <v>123</v>
      </c>
      <c r="L5" s="52" t="s">
        <v>124</v>
      </c>
      <c r="N5" s="15"/>
      <c r="O5" s="162" t="s">
        <v>61</v>
      </c>
      <c r="P5" s="162"/>
      <c r="Q5" s="162"/>
      <c r="R5" s="162"/>
      <c r="S5" s="162"/>
      <c r="T5" s="162"/>
      <c r="U5" s="162"/>
      <c r="V5" s="162"/>
      <c r="W5" s="162"/>
      <c r="X5" s="162"/>
    </row>
    <row r="6" spans="1:24" ht="25.05" customHeight="1">
      <c r="B6" s="52"/>
      <c r="C6" s="52"/>
      <c r="D6" s="52" t="s">
        <v>125</v>
      </c>
      <c r="E6" s="52"/>
      <c r="F6" s="52"/>
      <c r="G6" s="52"/>
      <c r="H6" s="52" t="s">
        <v>126</v>
      </c>
      <c r="I6" s="52" t="s">
        <v>127</v>
      </c>
      <c r="J6" s="52" t="s">
        <v>128</v>
      </c>
      <c r="K6" s="52" t="s">
        <v>129</v>
      </c>
      <c r="L6" s="52"/>
      <c r="N6" s="15"/>
      <c r="O6" s="163" t="s">
        <v>63</v>
      </c>
      <c r="P6" s="163"/>
      <c r="Q6" s="163"/>
      <c r="R6" s="163"/>
      <c r="S6" s="163"/>
      <c r="T6" s="163"/>
      <c r="U6" s="163"/>
      <c r="V6" s="163"/>
      <c r="W6" s="163"/>
      <c r="X6" s="163"/>
    </row>
    <row r="7" spans="1:24" ht="25.05" customHeight="1">
      <c r="B7" s="52"/>
      <c r="C7" s="52"/>
      <c r="D7" s="52" t="s">
        <v>130</v>
      </c>
      <c r="E7" s="52"/>
      <c r="F7" s="52"/>
      <c r="G7" s="52"/>
      <c r="H7" s="52"/>
      <c r="I7" s="52" t="s">
        <v>131</v>
      </c>
      <c r="J7" s="52"/>
      <c r="K7" s="52"/>
      <c r="L7" s="52"/>
      <c r="N7" s="15"/>
      <c r="O7" s="164" t="s">
        <v>62</v>
      </c>
      <c r="P7" s="164"/>
      <c r="Q7" s="164"/>
      <c r="R7" s="164"/>
      <c r="S7" s="164"/>
      <c r="T7" s="164"/>
      <c r="U7" s="164"/>
      <c r="V7" s="164"/>
      <c r="W7" s="164"/>
      <c r="X7" s="164"/>
    </row>
    <row r="8" spans="1:24" ht="25.05" customHeight="1">
      <c r="B8" s="52"/>
      <c r="C8" s="52"/>
      <c r="D8" s="52"/>
      <c r="E8" s="52"/>
      <c r="F8" s="52"/>
      <c r="G8" s="52"/>
      <c r="H8" s="52"/>
      <c r="I8" t="s">
        <v>132</v>
      </c>
      <c r="J8" s="52"/>
      <c r="K8" s="52"/>
      <c r="L8" s="52"/>
      <c r="N8" s="15"/>
      <c r="O8" s="63"/>
      <c r="P8" s="64"/>
      <c r="Q8" s="64"/>
      <c r="R8" s="162" t="s">
        <v>64</v>
      </c>
      <c r="S8" s="162"/>
      <c r="T8" s="162"/>
      <c r="U8" s="65"/>
      <c r="V8" s="63"/>
      <c r="W8" s="63"/>
      <c r="X8" s="63"/>
    </row>
    <row r="9" spans="1:24" ht="25.05" customHeight="1">
      <c r="N9" s="15"/>
      <c r="O9" s="63"/>
      <c r="P9" s="64"/>
      <c r="Q9" s="64"/>
      <c r="R9" s="162" t="s">
        <v>68</v>
      </c>
      <c r="S9" s="162"/>
      <c r="T9" s="162"/>
      <c r="U9" s="65"/>
      <c r="V9" s="63"/>
      <c r="W9" s="63"/>
      <c r="X9" s="63"/>
    </row>
    <row r="10" spans="1:24" ht="25.05" customHeight="1">
      <c r="N10" s="15"/>
      <c r="O10" s="162" t="s">
        <v>66</v>
      </c>
      <c r="P10" s="162"/>
      <c r="Q10" s="162"/>
      <c r="R10" s="162"/>
      <c r="S10" s="162"/>
      <c r="T10" s="162"/>
      <c r="U10" s="162"/>
      <c r="V10" s="162"/>
      <c r="W10" s="162"/>
      <c r="X10" s="162"/>
    </row>
    <row r="11" spans="1:24" ht="25.05" customHeight="1">
      <c r="N11" s="15"/>
      <c r="O11" s="162" t="s">
        <v>70</v>
      </c>
      <c r="P11" s="162"/>
      <c r="Q11" s="162"/>
      <c r="R11" s="162"/>
      <c r="S11" s="162"/>
      <c r="T11" s="162"/>
      <c r="U11" s="162"/>
      <c r="V11" s="162"/>
      <c r="W11" s="162"/>
      <c r="X11" s="162"/>
    </row>
    <row r="12" spans="1:24" ht="25.05" customHeight="1">
      <c r="N12" s="15"/>
      <c r="O12" s="16"/>
      <c r="P12" s="16"/>
      <c r="Q12" s="54"/>
      <c r="R12" s="16"/>
      <c r="S12" s="20"/>
      <c r="T12" s="20"/>
      <c r="U12" s="20"/>
      <c r="V12" s="16"/>
      <c r="W12" s="16"/>
      <c r="X12" s="15"/>
    </row>
    <row r="13" spans="1:24" ht="40.049999999999997" customHeight="1">
      <c r="N13" s="45"/>
      <c r="O13" s="192" t="s">
        <v>0</v>
      </c>
      <c r="P13" s="192"/>
      <c r="Q13" s="192"/>
      <c r="R13" s="192"/>
      <c r="S13" s="192"/>
      <c r="T13" s="192"/>
      <c r="U13" s="192"/>
      <c r="V13" s="192"/>
      <c r="W13" s="192"/>
      <c r="X13" s="192"/>
    </row>
    <row r="14" spans="1:24" s="26" customFormat="1" ht="30" customHeight="1">
      <c r="N14" s="46"/>
      <c r="O14" s="199" t="s">
        <v>60</v>
      </c>
      <c r="P14" s="199"/>
      <c r="Q14" s="199"/>
      <c r="R14" s="199"/>
      <c r="S14" s="199"/>
      <c r="T14" s="199"/>
      <c r="U14" s="199"/>
      <c r="V14" s="199"/>
      <c r="W14" s="199"/>
      <c r="X14" s="200"/>
    </row>
    <row r="15" spans="1:24" ht="31.2">
      <c r="N15" s="28"/>
      <c r="O15" s="22" t="s">
        <v>1</v>
      </c>
      <c r="P15" s="22" t="s">
        <v>2</v>
      </c>
      <c r="Q15" s="172" t="s">
        <v>3</v>
      </c>
      <c r="R15" s="173"/>
      <c r="S15" s="22" t="s">
        <v>4</v>
      </c>
      <c r="T15" s="23" t="s">
        <v>5</v>
      </c>
      <c r="U15" s="23" t="s">
        <v>6</v>
      </c>
      <c r="V15" s="23" t="s">
        <v>7</v>
      </c>
      <c r="W15" s="24" t="s">
        <v>8</v>
      </c>
      <c r="X15" s="22" t="s">
        <v>9</v>
      </c>
    </row>
    <row r="16" spans="1:24" ht="178.05" customHeight="1">
      <c r="N16" s="189"/>
      <c r="O16" s="119" t="s">
        <v>197</v>
      </c>
      <c r="P16" s="124" t="s">
        <v>10</v>
      </c>
      <c r="Q16" s="201" t="s">
        <v>191</v>
      </c>
      <c r="R16" s="201"/>
      <c r="S16" s="95" t="s">
        <v>210</v>
      </c>
      <c r="T16" s="96"/>
      <c r="U16" s="97" t="str">
        <f>IF(T16="not listed","MODERATE RISK",(IF(T16="support","INCREASED RISK",(IF(T16="emergency","HIGH RISK","NO DATA")))))</f>
        <v>NO DATA</v>
      </c>
      <c r="V16" s="98">
        <f t="shared" ref="V16:V22" si="0">IF(OR(W16=1,W16=2,W16=3),1,0)</f>
        <v>0</v>
      </c>
      <c r="W16" s="98" t="str">
        <f t="shared" ref="W16:W22" si="1">IF(U16="MODERATE RISK",1,IF(U16="INCREASED RISK",2,IF(U16="HIGH RISK",3,"NO DATA")))</f>
        <v>NO DATA</v>
      </c>
      <c r="X16" s="99" t="str">
        <f>IF(W16=1,"No acute hunger situation in the audit country, food insecurity on site may still exist.",IF(W16=2,"Support mechanisms are in place in the audit country, food insecurity on site might be likely.",IF(W16=3,"The national food security situation is in an emergency, the risk of food insecurity on site is very high.","Please enter data")))</f>
        <v>Please enter data</v>
      </c>
    </row>
    <row r="17" spans="1:24" ht="226.05" customHeight="1">
      <c r="N17" s="189"/>
      <c r="O17" s="100" t="s">
        <v>198</v>
      </c>
      <c r="P17" s="125" t="s">
        <v>11</v>
      </c>
      <c r="Q17" s="202" t="s">
        <v>192</v>
      </c>
      <c r="R17" s="202"/>
      <c r="S17" s="109" t="s">
        <v>210</v>
      </c>
      <c r="T17" s="100"/>
      <c r="U17" s="101" t="str">
        <f>IF(T17="not listed","MODERATE RISK",(IF(T17="unfavorable crop conditions","INCREASED RISK",(IF(T17="food crisis","HIGH RISK","NO DATA")))))</f>
        <v>NO DATA</v>
      </c>
      <c r="V17" s="102">
        <f t="shared" si="0"/>
        <v>0</v>
      </c>
      <c r="W17" s="102" t="str">
        <f t="shared" si="1"/>
        <v>NO DATA</v>
      </c>
      <c r="X17" s="103" t="str">
        <f>IF(W17=1,"No acute hunger situation forecasted for the audit country, food insecurity on site may still exist.",IF(W17=2,"Unfavorable crop conditions are forecasted for the audit country, yields might be low, food insecurity on site might be likely.",IF(W17=3,"Acute hunger situations are forecasted for the audit country, the risk of food insecurity on site is very high.","Please enter data")))</f>
        <v>Please enter data</v>
      </c>
    </row>
    <row r="18" spans="1:24" s="25" customFormat="1" ht="262.05" customHeight="1">
      <c r="A18" s="12"/>
      <c r="B18" s="12"/>
      <c r="C18" s="12"/>
      <c r="D18" s="12"/>
      <c r="E18" s="12"/>
      <c r="F18" s="12"/>
      <c r="G18" s="12"/>
      <c r="H18" s="12"/>
      <c r="I18" s="12"/>
      <c r="J18" s="12"/>
      <c r="K18" s="12"/>
      <c r="L18" s="12"/>
      <c r="M18" s="12"/>
      <c r="N18" s="189"/>
      <c r="O18" s="105" t="s">
        <v>199</v>
      </c>
      <c r="P18" s="126" t="s">
        <v>12</v>
      </c>
      <c r="Q18" s="203" t="s">
        <v>193</v>
      </c>
      <c r="R18" s="203"/>
      <c r="S18" s="104" t="s">
        <v>87</v>
      </c>
      <c r="T18" s="141"/>
      <c r="U18" s="106" t="str">
        <f>IF(T18="","NO DATA",IF(T18&lt;=0.4,"MODERATE RISK",(IF(T18&lt;=1,"INCREASED RISK",(IF(T18&gt;=1,"HIGH RISK","NO DATA"))))))</f>
        <v>NO DATA</v>
      </c>
      <c r="V18" s="107">
        <f t="shared" si="0"/>
        <v>0</v>
      </c>
      <c r="W18" s="107" t="str">
        <f t="shared" si="1"/>
        <v>NO DATA</v>
      </c>
      <c r="X18" s="108" t="str">
        <f>IF(W18=1,"The food prices in the audit country are stable, food insecurity on site may still exist.",IF(W18=2,"Food prices in the audit country vary, people might have to spend more money for food than they can afford, food insecurity on site might be likely.",IF(W18=3,"Food prices in the audit country vary drastically, people might not be able to buy food, the risk of food insecurity on site is very high.","Please enter data")))</f>
        <v>Please enter data</v>
      </c>
    </row>
    <row r="19" spans="1:24" s="25" customFormat="1" ht="120" customHeight="1">
      <c r="A19" s="12"/>
      <c r="B19" s="12"/>
      <c r="C19" s="12"/>
      <c r="D19" s="12"/>
      <c r="E19" s="12"/>
      <c r="F19" s="12"/>
      <c r="G19" s="12"/>
      <c r="H19" s="12"/>
      <c r="I19" s="12"/>
      <c r="J19" s="12"/>
      <c r="K19" s="12"/>
      <c r="L19" s="12"/>
      <c r="M19" s="12"/>
      <c r="N19" s="189"/>
      <c r="O19" s="120" t="s">
        <v>200</v>
      </c>
      <c r="P19" s="127" t="s">
        <v>13</v>
      </c>
      <c r="Q19" s="204" t="s">
        <v>194</v>
      </c>
      <c r="R19" s="204"/>
      <c r="S19" s="109" t="s">
        <v>85</v>
      </c>
      <c r="T19" s="142"/>
      <c r="U19" s="110" t="str">
        <f>IF(T19&lt;=0,"NO DATA",(IF(T19&lt;=10,"MODERATE RISK",(IF(T19&lt;=19.9,"INCREASED RISK",(IF(T19&gt;=20,"HIGH RISK","NO DATA")))))))</f>
        <v>NO DATA</v>
      </c>
      <c r="V19" s="111">
        <f t="shared" si="0"/>
        <v>0</v>
      </c>
      <c r="W19" s="111" t="str">
        <f t="shared" si="1"/>
        <v>NO DATA</v>
      </c>
      <c r="X19" s="112" t="str">
        <f>IF(W19=1,"Amongst other factors, child mortality is an indicator for undernourishment. The child mortality in the audit country is low.",IF(W19=2,"Amongst other factors, child mortality is an indicator for undernourishment. The child mortality in the audit country is at a critical level, the risk of food insecurity on site might be given.",IF(W19=3,"Amongst other factors, child mortality is an indicator for undernourishment.The child mortality in the audit country is high, the risk of food insecurity on site is very high","Please enter data")))</f>
        <v>Please enter data</v>
      </c>
    </row>
    <row r="20" spans="1:24" s="25" customFormat="1" ht="118.95" customHeight="1">
      <c r="A20" s="12"/>
      <c r="B20" s="12"/>
      <c r="C20" s="12"/>
      <c r="D20" s="12"/>
      <c r="E20" s="12"/>
      <c r="F20" s="12"/>
      <c r="G20" s="12"/>
      <c r="H20" s="12"/>
      <c r="I20" s="12"/>
      <c r="J20" s="12"/>
      <c r="K20" s="12"/>
      <c r="L20" s="12"/>
      <c r="M20" s="12"/>
      <c r="N20" s="189"/>
      <c r="O20" s="121" t="s">
        <v>201</v>
      </c>
      <c r="P20" s="128" t="s">
        <v>14</v>
      </c>
      <c r="Q20" s="205" t="s">
        <v>195</v>
      </c>
      <c r="R20" s="205"/>
      <c r="S20" s="113" t="s">
        <v>86</v>
      </c>
      <c r="T20" s="143"/>
      <c r="U20" s="114" t="str">
        <f>IF(T20&lt;=0,"NO DATA",(IF(T20&lt;=10,"MODERATE RISK",(IF(T20&lt;=19.9,"INCREASED RISK",(IF(T20&gt;=20,"HIGH RISK","NO DATA")))))))</f>
        <v>NO DATA</v>
      </c>
      <c r="V20" s="115">
        <f t="shared" si="0"/>
        <v>0</v>
      </c>
      <c r="W20" s="115" t="str">
        <f t="shared" si="1"/>
        <v>NO DATA</v>
      </c>
      <c r="X20" s="116" t="str">
        <f>IF(W20=1,"The level of undernourishment is not critical, however people in the area of influence may still be food insecure.",IF(W20=2,"The level of undernourishment is within a critical range, food insecurity on site might be likely.",IF(W20=3,"The level of undernourishment is high, the risk of food insecurity on site is very high.","Please enter data")))</f>
        <v>Please enter data</v>
      </c>
    </row>
    <row r="21" spans="1:24" s="25" customFormat="1" ht="250.05" customHeight="1">
      <c r="A21" s="12"/>
      <c r="B21" s="12"/>
      <c r="C21" s="12"/>
      <c r="D21" s="12"/>
      <c r="E21" s="12"/>
      <c r="F21" s="12"/>
      <c r="G21" s="12"/>
      <c r="H21" s="12"/>
      <c r="I21" s="12"/>
      <c r="J21" s="12"/>
      <c r="K21" s="12"/>
      <c r="L21" s="12"/>
      <c r="M21" s="12"/>
      <c r="N21" s="189"/>
      <c r="O21" s="122" t="s">
        <v>202</v>
      </c>
      <c r="P21" s="125" t="s">
        <v>12</v>
      </c>
      <c r="Q21" s="206" t="s">
        <v>205</v>
      </c>
      <c r="R21" s="207"/>
      <c r="S21" s="117" t="s">
        <v>86</v>
      </c>
      <c r="T21" s="144"/>
      <c r="U21" s="110" t="str">
        <f>IF(T21&lt;=0,"NO DATA",(IF(T21&lt;=10,"MODERATE RISK",(IF(T21&lt;=19.9,"INCREASED RISK",(IF(T21&gt;=20,"HIGH RISK","NO DATA")))))))</f>
        <v>NO DATA</v>
      </c>
      <c r="V21" s="111">
        <f t="shared" si="0"/>
        <v>0</v>
      </c>
      <c r="W21" s="111" t="str">
        <f t="shared" si="1"/>
        <v>NO DATA</v>
      </c>
      <c r="X21" s="112" t="str">
        <f>IF(W21=1,"The access to food is not critical at national level; however, people in the area of influence may still be food insecure.",IF(W21=2,"The access to food at national level is not given for an important share of people; food insecurity on site might be likely.",IF(W21=3,"The access to food is a problem at national level. The risk of food insecurity on site is very high.","Please enter data")))</f>
        <v>Please enter data</v>
      </c>
    </row>
    <row r="22" spans="1:24" s="25" customFormat="1" ht="108" customHeight="1">
      <c r="A22" s="12"/>
      <c r="B22" s="12"/>
      <c r="C22" s="12"/>
      <c r="D22" s="12"/>
      <c r="E22" s="12"/>
      <c r="F22" s="12"/>
      <c r="G22" s="12"/>
      <c r="H22" s="12"/>
      <c r="I22" s="12"/>
      <c r="J22" s="12"/>
      <c r="K22" s="12"/>
      <c r="L22" s="12"/>
      <c r="M22" s="12"/>
      <c r="N22" s="189"/>
      <c r="O22" s="121" t="s">
        <v>203</v>
      </c>
      <c r="P22" s="128" t="s">
        <v>15</v>
      </c>
      <c r="Q22" s="205" t="s">
        <v>196</v>
      </c>
      <c r="R22" s="205"/>
      <c r="S22" s="113" t="s">
        <v>86</v>
      </c>
      <c r="T22" s="118"/>
      <c r="U22" s="114" t="str">
        <f>IF(T22&lt;=0,"NO DATA",(IF(T22&lt;=10,"MODERATE RISK",(IF(T22&lt;=19.9,"INCREASED RISK",(IF(T22&gt;=20,"HIGH RISK","NO DATA")))))))</f>
        <v>NO DATA</v>
      </c>
      <c r="V22" s="115">
        <f t="shared" si="0"/>
        <v>0</v>
      </c>
      <c r="W22" s="115" t="str">
        <f t="shared" si="1"/>
        <v>NO DATA</v>
      </c>
      <c r="X22" s="116" t="str">
        <f>IF(W22=1,"The Global Hunger Index combines several indicators of food insecurity. No major threats to food security are indicated for the audit country.",IF(W22=2,"The Global Hunger Index combines several indicators of food insecurity. Food insecurity at local site might be likely.",IF(W22=3,"The Global Hunger Index combines several indicators of food insecurity. Major threats to food security are indicated on national level, the risk of food insecurity on site is very high.","Please enter data")))</f>
        <v>Please enter data</v>
      </c>
    </row>
    <row r="23" spans="1:24" ht="30" customHeight="1">
      <c r="N23" s="29"/>
      <c r="O23" s="208" t="s">
        <v>16</v>
      </c>
      <c r="P23" s="208"/>
      <c r="Q23" s="208"/>
      <c r="R23" s="208"/>
      <c r="S23" s="208"/>
      <c r="T23" s="208"/>
      <c r="U23" s="208"/>
      <c r="V23" s="30">
        <v>7</v>
      </c>
      <c r="W23" s="30"/>
      <c r="X23" s="30"/>
    </row>
    <row r="24" spans="1:24" ht="30" customHeight="1">
      <c r="N24" s="29"/>
      <c r="O24" s="209" t="s">
        <v>17</v>
      </c>
      <c r="P24" s="209"/>
      <c r="Q24" s="209"/>
      <c r="R24" s="209"/>
      <c r="S24" s="209"/>
      <c r="T24" s="209"/>
      <c r="U24" s="209"/>
      <c r="V24" s="41">
        <f>SUM(V16:V22)</f>
        <v>0</v>
      </c>
      <c r="W24" s="41"/>
      <c r="X24" s="41"/>
    </row>
    <row r="25" spans="1:24" ht="46.05" customHeight="1">
      <c r="N25" s="7"/>
      <c r="O25" s="32"/>
      <c r="P25" s="179"/>
      <c r="Q25" s="179"/>
      <c r="R25" s="179"/>
      <c r="S25" s="4"/>
      <c r="T25" s="5"/>
      <c r="U25" s="6"/>
      <c r="V25" s="6"/>
      <c r="W25" s="6"/>
      <c r="X25" s="33"/>
    </row>
    <row r="26" spans="1:24" ht="85.95" customHeight="1">
      <c r="N26" s="7"/>
      <c r="O26" s="21" t="s">
        <v>71</v>
      </c>
      <c r="P26" s="197" t="str">
        <f>IF(V24=0,"PLEASE FILL IN ALL INDICATORS",IF(SUM(W16:W22)/V24&gt;=2.4,"HIGH RISK",IF(SUM(W16:W22)/V24&gt;=1.4,"INCREASED RISK",IF(SUM(W16:W22)/V24&gt;=1,"MODERATE RISK","PLEASE FILL IN ALL INDICATORS"))))</f>
        <v>PLEASE FILL IN ALL INDICATORS</v>
      </c>
      <c r="Q26" s="197"/>
      <c r="R26" s="197"/>
      <c r="S26" s="197"/>
      <c r="T26" s="197"/>
      <c r="U26" s="197"/>
      <c r="V26" s="197"/>
      <c r="W26" s="197"/>
      <c r="X26" s="197"/>
    </row>
    <row r="27" spans="1:24" ht="79.95" customHeight="1">
      <c r="N27" s="7"/>
      <c r="O27" s="166" t="s">
        <v>209</v>
      </c>
      <c r="P27" s="167"/>
      <c r="Q27" s="167"/>
      <c r="R27" s="167"/>
      <c r="S27" s="167"/>
      <c r="T27" s="167"/>
      <c r="U27" s="167"/>
      <c r="V27" s="167"/>
      <c r="W27" s="167"/>
      <c r="X27" s="167"/>
    </row>
    <row r="28" spans="1:24" ht="52.95" customHeight="1">
      <c r="N28" s="7"/>
      <c r="O28" s="39" t="s">
        <v>18</v>
      </c>
      <c r="P28" s="181" t="s">
        <v>19</v>
      </c>
      <c r="Q28" s="181"/>
      <c r="R28" s="181"/>
      <c r="S28" s="181"/>
      <c r="T28" s="181"/>
      <c r="U28" s="181"/>
      <c r="V28" s="181"/>
      <c r="W28" s="181"/>
      <c r="X28" s="181"/>
    </row>
    <row r="29" spans="1:24" ht="100.05" customHeight="1">
      <c r="N29" s="7"/>
      <c r="O29" s="40" t="s">
        <v>20</v>
      </c>
      <c r="P29" s="198" t="s">
        <v>81</v>
      </c>
      <c r="Q29" s="198"/>
      <c r="R29" s="198"/>
      <c r="S29" s="198"/>
      <c r="T29" s="198"/>
      <c r="U29" s="198"/>
      <c r="V29" s="198"/>
      <c r="W29" s="198"/>
      <c r="X29" s="198"/>
    </row>
    <row r="30" spans="1:24" ht="60" customHeight="1">
      <c r="N30" s="7"/>
      <c r="O30" s="16"/>
      <c r="P30" s="16"/>
      <c r="Q30" s="174"/>
      <c r="R30" s="174"/>
      <c r="S30" s="16"/>
      <c r="T30" s="16"/>
      <c r="U30" s="16"/>
      <c r="V30" s="16"/>
      <c r="W30" s="11"/>
      <c r="X30" s="27"/>
    </row>
    <row r="31" spans="1:24" ht="45" customHeight="1">
      <c r="N31" s="7"/>
      <c r="O31" s="171" t="s">
        <v>61</v>
      </c>
      <c r="P31" s="171"/>
      <c r="Q31" s="171"/>
      <c r="R31" s="171"/>
      <c r="S31" s="171"/>
      <c r="T31" s="171"/>
      <c r="U31" s="171"/>
      <c r="V31" s="171"/>
      <c r="W31" s="171"/>
      <c r="X31" s="171"/>
    </row>
    <row r="32" spans="1:24" ht="45" customHeight="1">
      <c r="N32" s="28"/>
      <c r="O32" s="22" t="s">
        <v>1</v>
      </c>
      <c r="P32" s="22" t="s">
        <v>2</v>
      </c>
      <c r="Q32" s="172" t="s">
        <v>3</v>
      </c>
      <c r="R32" s="173"/>
      <c r="S32" s="22" t="s">
        <v>4</v>
      </c>
      <c r="T32" s="23" t="s">
        <v>5</v>
      </c>
      <c r="U32" s="23" t="s">
        <v>6</v>
      </c>
      <c r="V32" s="23" t="s">
        <v>7</v>
      </c>
      <c r="W32" s="24" t="s">
        <v>8</v>
      </c>
      <c r="X32" s="22" t="s">
        <v>9</v>
      </c>
    </row>
    <row r="33" spans="14:24" ht="153" customHeight="1">
      <c r="N33" s="7"/>
      <c r="O33" s="90" t="s">
        <v>189</v>
      </c>
      <c r="P33" s="129" t="s">
        <v>21</v>
      </c>
      <c r="Q33" s="175" t="s">
        <v>187</v>
      </c>
      <c r="R33" s="176"/>
      <c r="S33" s="95" t="s">
        <v>210</v>
      </c>
      <c r="T33" s="76"/>
      <c r="U33" s="67" t="str">
        <f>IF(T33="little or no scarcity","MODERATE RISK",(IF(T33="approaching physical scarcity","INCREASED RISK",(IF(OR(T33="physical scarcity",T33="economic scarcity",T33="not estimated"),"HIGH RISK","NO DATA")))))</f>
        <v>NO DATA</v>
      </c>
      <c r="V33" s="75">
        <f>IF(OR(W33=1,W33=2,W33=3),1,0)</f>
        <v>0</v>
      </c>
      <c r="W33" s="88" t="str">
        <f>IF(U33="MODERATE RISK",1,IF(U33="INCREASED RISK",2,IF(U33="HIGH RISK",3,"NO DATA")))</f>
        <v>NO DATA</v>
      </c>
      <c r="X33" s="67" t="str">
        <f>IF(W33=1,"Water resources are not scarce on national level in the audit country. At local level, however, water might be still scarce.",IF(W33=2,"Water resources might be limited or hard to access at least during certain times of the year. There is an increased risk of water not being available on site.",IF(W33=3,"Water resources are scarce and/or hard to access. There is a high risk of water not being sufficiently available on site.","Please enter data")))</f>
        <v>Please enter data</v>
      </c>
    </row>
    <row r="34" spans="14:24" ht="316.05" customHeight="1">
      <c r="N34" s="7"/>
      <c r="O34" s="91" t="s">
        <v>190</v>
      </c>
      <c r="P34" s="130" t="s">
        <v>23</v>
      </c>
      <c r="Q34" s="177" t="s">
        <v>188</v>
      </c>
      <c r="R34" s="178"/>
      <c r="S34" s="74" t="s">
        <v>86</v>
      </c>
      <c r="T34" s="94"/>
      <c r="U34" s="68" t="str">
        <f>IF(T34="","NO DATA",IF(T34&lt;=50,"HIGH RISK",(IF(T34&lt;=75,"INCREASED RISK",(IF(T34&gt;75,"MODERATE RISK","NO DATA"))))))</f>
        <v>NO DATA</v>
      </c>
      <c r="V34" s="75">
        <f>IF(OR(W34=1,W34=2,W34=3),1,0)</f>
        <v>0</v>
      </c>
      <c r="W34" s="89" t="str">
        <f>IF(U34="MODERATE RISK",1,IF(U34="INCREASED RISK",2,IF(U34="HIGH RISK",3,"NO DATA")))</f>
        <v>NO DATA</v>
      </c>
      <c r="X34" s="68" t="str">
        <f>IF(W34=1,"Safe drinking water is a basic element for food security. In the country, the vast majority of people uses safely managed drinking water. On site, there might be a minor risk of health problems due to unsafe water .",IF(W34=2,"Safe drinking water is a basic element for food security. In the country, the number of people not using safely managed drinking water is increased, health problems caused by unsafe water, e.g. diarrhea, are likely and may affect food security. ",IF(W34=3,"Safe drinking water is a basic element for food security. In the country, the number of people not using safely managed drinking water is very high, health problems caused by unsafe water, e.g. diarrhea, are very likely and might affect food security.","Please enter data")))</f>
        <v>Please enter data</v>
      </c>
    </row>
    <row r="35" spans="14:24" ht="30" customHeight="1">
      <c r="N35" s="7"/>
      <c r="O35" s="180" t="s">
        <v>16</v>
      </c>
      <c r="P35" s="180"/>
      <c r="Q35" s="180"/>
      <c r="R35" s="180"/>
      <c r="S35" s="180"/>
      <c r="T35" s="180"/>
      <c r="U35" s="180"/>
      <c r="V35" s="21">
        <v>2</v>
      </c>
      <c r="W35" s="21"/>
      <c r="X35" s="21"/>
    </row>
    <row r="36" spans="14:24" ht="30" customHeight="1">
      <c r="N36" s="7"/>
      <c r="O36" s="168" t="s">
        <v>17</v>
      </c>
      <c r="P36" s="168"/>
      <c r="Q36" s="168"/>
      <c r="R36" s="168"/>
      <c r="S36" s="168"/>
      <c r="T36" s="168"/>
      <c r="U36" s="168"/>
      <c r="V36" s="35">
        <f>SUM(V33:V34)</f>
        <v>0</v>
      </c>
      <c r="W36" s="36"/>
      <c r="X36" s="36"/>
    </row>
    <row r="37" spans="14:24" ht="30" customHeight="1">
      <c r="N37" s="7"/>
      <c r="O37" s="32"/>
      <c r="P37" s="179"/>
      <c r="Q37" s="179"/>
      <c r="R37" s="179"/>
      <c r="S37" s="4"/>
      <c r="T37" s="5"/>
      <c r="U37" s="6"/>
      <c r="V37" s="6"/>
      <c r="W37" s="6"/>
      <c r="X37" s="33"/>
    </row>
    <row r="38" spans="14:24" ht="46.8">
      <c r="N38" s="7"/>
      <c r="O38" s="21" t="s">
        <v>24</v>
      </c>
      <c r="P38" s="165" t="str">
        <f>IF(V36=0,"PLEASE FILL IN ALL INDICATORS",IF(SUM(W33:W34)/V36&gt;=2.4,"HIGH RISK",IF(SUM(W33:W34)/V36&gt;=1.4,"INCREASED RISK",IF(SUM(W33:W34)/V36&gt;=1,"MODERATE RISK","PLEASE FILL IN ALL INDICATORS"))))</f>
        <v>PLEASE FILL IN ALL INDICATORS</v>
      </c>
      <c r="Q38" s="165"/>
      <c r="R38" s="165"/>
      <c r="S38" s="165"/>
      <c r="T38" s="165"/>
      <c r="U38" s="165"/>
      <c r="V38" s="165"/>
      <c r="W38" s="165"/>
      <c r="X38" s="165"/>
    </row>
    <row r="39" spans="14:24" ht="57" customHeight="1">
      <c r="N39" s="7"/>
      <c r="O39" s="166" t="s">
        <v>25</v>
      </c>
      <c r="P39" s="167"/>
      <c r="Q39" s="167"/>
      <c r="R39" s="167"/>
      <c r="S39" s="167"/>
      <c r="T39" s="167"/>
      <c r="U39" s="167"/>
      <c r="V39" s="167"/>
      <c r="W39" s="167"/>
      <c r="X39" s="167"/>
    </row>
    <row r="40" spans="14:24" ht="82.05" customHeight="1">
      <c r="N40" s="7"/>
      <c r="O40" s="39" t="s">
        <v>18</v>
      </c>
      <c r="P40" s="169" t="s">
        <v>26</v>
      </c>
      <c r="Q40" s="169"/>
      <c r="R40" s="169"/>
      <c r="S40" s="169"/>
      <c r="T40" s="169"/>
      <c r="U40" s="169"/>
      <c r="V40" s="169"/>
      <c r="W40" s="169"/>
      <c r="X40" s="169"/>
    </row>
    <row r="41" spans="14:24" ht="183" customHeight="1">
      <c r="N41" s="7"/>
      <c r="O41" s="40" t="s">
        <v>20</v>
      </c>
      <c r="P41" s="170" t="s">
        <v>73</v>
      </c>
      <c r="Q41" s="170"/>
      <c r="R41" s="170"/>
      <c r="S41" s="170"/>
      <c r="T41" s="170"/>
      <c r="U41" s="170"/>
      <c r="V41" s="170"/>
      <c r="W41" s="170"/>
      <c r="X41" s="170"/>
    </row>
    <row r="42" spans="14:24" s="2" customFormat="1" ht="60" customHeight="1">
      <c r="N42" s="7"/>
      <c r="O42" s="32"/>
      <c r="P42" s="179"/>
      <c r="Q42" s="179"/>
      <c r="R42" s="179"/>
      <c r="S42" s="4"/>
      <c r="T42" s="5"/>
      <c r="U42" s="6"/>
      <c r="V42" s="6"/>
      <c r="W42" s="6"/>
      <c r="X42" s="33"/>
    </row>
    <row r="43" spans="14:24" ht="45" customHeight="1">
      <c r="N43" s="7"/>
      <c r="O43" s="171" t="s">
        <v>63</v>
      </c>
      <c r="P43" s="171"/>
      <c r="Q43" s="171"/>
      <c r="R43" s="171"/>
      <c r="S43" s="171"/>
      <c r="T43" s="171"/>
      <c r="U43" s="171"/>
      <c r="V43" s="171"/>
      <c r="W43" s="171"/>
      <c r="X43" s="171"/>
    </row>
    <row r="44" spans="14:24" ht="45" customHeight="1">
      <c r="N44" s="28"/>
      <c r="O44" s="22" t="s">
        <v>1</v>
      </c>
      <c r="P44" s="22" t="s">
        <v>2</v>
      </c>
      <c r="Q44" s="172" t="s">
        <v>3</v>
      </c>
      <c r="R44" s="173"/>
      <c r="S44" s="22" t="s">
        <v>4</v>
      </c>
      <c r="T44" s="23" t="s">
        <v>5</v>
      </c>
      <c r="U44" s="23" t="s">
        <v>6</v>
      </c>
      <c r="V44" s="23" t="s">
        <v>7</v>
      </c>
      <c r="W44" s="24" t="s">
        <v>8</v>
      </c>
      <c r="X44" s="22" t="s">
        <v>9</v>
      </c>
    </row>
    <row r="45" spans="14:24" ht="120" customHeight="1">
      <c r="N45" s="7"/>
      <c r="O45" s="84" t="s">
        <v>183</v>
      </c>
      <c r="P45" s="131" t="s">
        <v>27</v>
      </c>
      <c r="Q45" s="193" t="s">
        <v>180</v>
      </c>
      <c r="R45" s="194"/>
      <c r="S45" s="76" t="s">
        <v>88</v>
      </c>
      <c r="T45" s="92"/>
      <c r="U45" s="88" t="str">
        <f>IF(T45="","NO DATA",(IF(T45&lt;=0.55,"HIGH RISK",(IF(T45&lt;=0.7,"INCREASED RISK",(IF(T45&gt;0.7,"MODERATE RISK","NO DATA")))))))</f>
        <v>NO DATA</v>
      </c>
      <c r="V45" s="88">
        <f>IF(OR(W45=1,W45=2,W45=3),1,0)</f>
        <v>0</v>
      </c>
      <c r="W45" s="90" t="str">
        <f>IF(U45="MODERATE RISK",1,IF(U45="INCREASED RISK",2,IF(U45="HIGH RISK",3,"NO DATA")))</f>
        <v>NO DATA</v>
      </c>
      <c r="X45" s="88" t="str">
        <f>IF(W45=1,"Food security is more likely in countries with high levels of human development. The Human Development Index (HDI) shows a high human development, which is good.",IF(W45=2,"Food security is more likely in countries with high levels of human development. The Human Development Index (HDI) shows an average human development, poverty and food insecurity might be likely on site .",IF(W45=3,"Food security is more likely in countries with high levels of human development. The Human Development Index (HDI) shows a low human development for the audit country, poverty and food insecurity are very likely on site.","Please enter data")))</f>
        <v>Please enter data</v>
      </c>
    </row>
    <row r="46" spans="14:24" ht="112.05" customHeight="1">
      <c r="N46" s="7"/>
      <c r="O46" s="85" t="s">
        <v>184</v>
      </c>
      <c r="P46" s="132" t="s">
        <v>28</v>
      </c>
      <c r="Q46" s="195" t="s">
        <v>181</v>
      </c>
      <c r="R46" s="196"/>
      <c r="S46" s="74" t="s">
        <v>204</v>
      </c>
      <c r="T46" s="145"/>
      <c r="U46" s="89" t="str">
        <f>IF(T46="","NO DATA",IF(T46&lt;=0.8,"HIGH RISK",(IF(T46&lt;=0.9,"INCREASED RISK",(IF(T46&gt;0.7,"MODERATE RISK","NO DATA"))))))</f>
        <v>NO DATA</v>
      </c>
      <c r="V46" s="89">
        <f>IF(OR(W46=1,W46=2,W46=3),1,0)</f>
        <v>0</v>
      </c>
      <c r="W46" s="91" t="str">
        <f>IF(U46="MODERATE RISK",1,IF(U46="INCREASED RISK",2,IF(U46="HIGH RISK",3,"NO DATA")))</f>
        <v>NO DATA</v>
      </c>
      <c r="X46" s="89" t="str">
        <f>IF(W46=1,"The GDI indicates discrimination of women in human development. In the country, no major gender differences are indicated.",IF(W46=2,"The GDI indicates discrimination of women in human development. In the country, minor gender differences are indicated, the risk of discrimination of women is given and might affect their food security, incomes and education.",IF(W46=3,"The GDI indicates discrimination of women in human development. In the country, major gender differnces are indicated, the risk of discrimination of women is very high and might threaten their food security, incomes and education.","Please enter data")))</f>
        <v>Please enter data</v>
      </c>
    </row>
    <row r="47" spans="14:24" ht="328.05" customHeight="1">
      <c r="N47" s="7"/>
      <c r="O47" s="84" t="s">
        <v>185</v>
      </c>
      <c r="P47" s="131" t="s">
        <v>23</v>
      </c>
      <c r="Q47" s="193" t="s">
        <v>182</v>
      </c>
      <c r="R47" s="194"/>
      <c r="S47" s="76" t="s">
        <v>86</v>
      </c>
      <c r="T47" s="146"/>
      <c r="U47" s="88" t="str">
        <f>IF(T47="","NO DATA",IF(T47&lt;=50,"HIGH RISK",(IF(T47&lt;=75,"INCREASED RISK",(IF(T47&gt;75,"MODERATE RISK","NO DATA"))))))</f>
        <v>NO DATA</v>
      </c>
      <c r="V47" s="88">
        <f>IF(OR(W47=1,W47=2,W47=3),1,0)</f>
        <v>0</v>
      </c>
      <c r="W47" s="90" t="str">
        <f>IF(U47="MODERATE RISK",1,IF(U47="INCREASED RISK",2,IF(U47="HIGH RISK",3,"NO DATA")))</f>
        <v>NO DATA</v>
      </c>
      <c r="X47" s="88" t="str">
        <f>IF(W47=1,"Bad sanitation might lead to health problems which may impact the food utilization and nutrition. In the country, most people use safely managed sanitation services.",IF(W47=2,"Bad sanitation might lead to health problems which may impact the food utilization and nutrition. In the country, a considerable nummer ofpeople do not use safely managed sanitation services. Food Insecurity on site might be likely.",IF(W47=3,"Bad sanitation might lead to health problems which may impact the food utilization and nutrition. In the country, not many people use safely managed sanitation services, there is a hiigh risk of food insecurity on site.","Please enter data")))</f>
        <v>Please enter data</v>
      </c>
    </row>
    <row r="48" spans="14:24" ht="121.95" customHeight="1">
      <c r="N48" s="7"/>
      <c r="O48" s="85" t="s">
        <v>186</v>
      </c>
      <c r="P48" s="132" t="s">
        <v>29</v>
      </c>
      <c r="Q48" s="195" t="s">
        <v>206</v>
      </c>
      <c r="R48" s="196"/>
      <c r="S48" s="74" t="s">
        <v>86</v>
      </c>
      <c r="T48" s="147"/>
      <c r="U48" s="89" t="str">
        <f>IF(T48="","NO DATA",IF(T48&lt;=5,"MODERATE RISK",(IF(T48&lt;=15,"INCREASED RISK",(IF(T48&gt;=15,"HIGH RISK","NO DATA"))))))</f>
        <v>NO DATA</v>
      </c>
      <c r="V48" s="89">
        <f>IF(OR(W48=1,W48=2,W48=3),1,0)</f>
        <v>0</v>
      </c>
      <c r="W48" s="91" t="str">
        <f>IF(U48="MODERATE RISK",1,IF(U48="INCREASED RISK",2,IF(U48="HIGH RISK",3,"NO DATA")))</f>
        <v>NO DATA</v>
      </c>
      <c r="X48" s="89" t="str">
        <f>IF(W48=1,"Poor people often lack access to food. In the country, not many people in the rural areas suffer from poverty. However, at local site, poverty and food insecurity might exist.",IF(W48=2,"Poor people often lack access to food. In the country, some people in the rural areas suffer from poverty, food insecurity on site might be likely.",IF(W48=3,"Poor people often lack access to food. In the country, many people in the rural areas suffer from poverty, the risk of food insecurity on site is very high.","Please enter data")))</f>
        <v>Please enter data</v>
      </c>
    </row>
    <row r="49" spans="14:24" ht="30" customHeight="1">
      <c r="N49" s="7"/>
      <c r="O49" s="180" t="s">
        <v>16</v>
      </c>
      <c r="P49" s="180"/>
      <c r="Q49" s="180"/>
      <c r="R49" s="180"/>
      <c r="S49" s="180"/>
      <c r="T49" s="180"/>
      <c r="U49" s="180"/>
      <c r="V49" s="30">
        <v>4</v>
      </c>
      <c r="W49" s="30"/>
      <c r="X49" s="30"/>
    </row>
    <row r="50" spans="14:24" ht="30" customHeight="1">
      <c r="N50" s="7"/>
      <c r="O50" s="168" t="s">
        <v>17</v>
      </c>
      <c r="P50" s="168"/>
      <c r="Q50" s="168"/>
      <c r="R50" s="168"/>
      <c r="S50" s="168"/>
      <c r="T50" s="168"/>
      <c r="U50" s="168"/>
      <c r="V50" s="35">
        <f>SUM(V45:V48)</f>
        <v>0</v>
      </c>
      <c r="W50" s="35"/>
      <c r="X50" s="35"/>
    </row>
    <row r="51" spans="14:24" ht="30" customHeight="1">
      <c r="N51" s="7"/>
      <c r="O51" s="32"/>
      <c r="P51" s="3"/>
      <c r="Q51" s="4"/>
      <c r="R51" s="4"/>
      <c r="S51" s="4"/>
      <c r="T51" s="18"/>
      <c r="U51" s="6"/>
      <c r="V51" s="6"/>
      <c r="W51" s="6"/>
      <c r="X51" s="33"/>
    </row>
    <row r="52" spans="14:24" ht="62.4">
      <c r="N52" s="7"/>
      <c r="O52" s="21" t="s">
        <v>30</v>
      </c>
      <c r="P52" s="165" t="str">
        <f>IF(V50=0,"PLEASE FILL IN ALL INDICATORS",IF(SUM(W45:W48)/V50&gt;=2.4,"HIGH RISK",IF(SUM(W45:W48)/V50&gt;=1.4,"INCREASED RISK",IF(SUM(W45:W48)/V50&gt;=1,"MODERATE RISK","PLEASE FILL IN ALL INDICATORS"))))</f>
        <v>PLEASE FILL IN ALL INDICATORS</v>
      </c>
      <c r="Q52" s="165"/>
      <c r="R52" s="165"/>
      <c r="S52" s="165"/>
      <c r="T52" s="165"/>
      <c r="U52" s="165"/>
      <c r="V52" s="165"/>
      <c r="W52" s="165"/>
      <c r="X52" s="165"/>
    </row>
    <row r="53" spans="14:24" ht="57" customHeight="1">
      <c r="N53" s="7"/>
      <c r="O53" s="166" t="s">
        <v>31</v>
      </c>
      <c r="P53" s="167"/>
      <c r="Q53" s="167"/>
      <c r="R53" s="167"/>
      <c r="S53" s="167"/>
      <c r="T53" s="167"/>
      <c r="U53" s="167"/>
      <c r="V53" s="167"/>
      <c r="W53" s="167"/>
      <c r="X53" s="167"/>
    </row>
    <row r="54" spans="14:24" ht="67.05" customHeight="1">
      <c r="N54" s="7"/>
      <c r="O54" s="39" t="s">
        <v>18</v>
      </c>
      <c r="P54" s="181" t="s">
        <v>74</v>
      </c>
      <c r="Q54" s="181"/>
      <c r="R54" s="181"/>
      <c r="S54" s="181"/>
      <c r="T54" s="181"/>
      <c r="U54" s="181"/>
      <c r="V54" s="181"/>
      <c r="W54" s="181"/>
      <c r="X54" s="181"/>
    </row>
    <row r="55" spans="14:24" ht="171" customHeight="1">
      <c r="N55" s="7"/>
      <c r="O55" s="40" t="s">
        <v>20</v>
      </c>
      <c r="P55" s="170" t="s">
        <v>75</v>
      </c>
      <c r="Q55" s="170"/>
      <c r="R55" s="170"/>
      <c r="S55" s="170"/>
      <c r="T55" s="170"/>
      <c r="U55" s="170"/>
      <c r="V55" s="170"/>
      <c r="W55" s="170"/>
      <c r="X55" s="170"/>
    </row>
    <row r="56" spans="14:24" ht="60" customHeight="1">
      <c r="N56" s="7"/>
      <c r="O56" s="8"/>
      <c r="P56" s="3"/>
      <c r="Q56" s="3"/>
      <c r="R56" s="3"/>
      <c r="S56" s="9"/>
      <c r="T56" s="10"/>
      <c r="U56" s="11"/>
      <c r="V56" s="11"/>
      <c r="W56" s="11"/>
      <c r="X56" s="27"/>
    </row>
    <row r="57" spans="14:24" ht="45" customHeight="1">
      <c r="N57" s="7"/>
      <c r="O57" s="156" t="s">
        <v>62</v>
      </c>
      <c r="P57" s="156"/>
      <c r="Q57" s="156"/>
      <c r="R57" s="156"/>
      <c r="S57" s="156"/>
      <c r="T57" s="156"/>
      <c r="U57" s="156"/>
      <c r="V57" s="156"/>
      <c r="W57" s="156"/>
      <c r="X57" s="156"/>
    </row>
    <row r="58" spans="14:24" ht="45" customHeight="1">
      <c r="N58" s="28"/>
      <c r="O58" s="22" t="s">
        <v>1</v>
      </c>
      <c r="P58" s="22" t="s">
        <v>2</v>
      </c>
      <c r="Q58" s="172" t="s">
        <v>3</v>
      </c>
      <c r="R58" s="173"/>
      <c r="S58" s="22" t="s">
        <v>4</v>
      </c>
      <c r="T58" s="23" t="s">
        <v>5</v>
      </c>
      <c r="U58" s="23" t="s">
        <v>6</v>
      </c>
      <c r="V58" s="23" t="s">
        <v>7</v>
      </c>
      <c r="W58" s="24" t="s">
        <v>8</v>
      </c>
      <c r="X58" s="22" t="s">
        <v>9</v>
      </c>
    </row>
    <row r="59" spans="14:24" ht="172.05" customHeight="1">
      <c r="N59" s="7"/>
      <c r="O59" s="83" t="s">
        <v>177</v>
      </c>
      <c r="P59" s="131" t="s">
        <v>32</v>
      </c>
      <c r="Q59" s="175" t="s">
        <v>175</v>
      </c>
      <c r="R59" s="176"/>
      <c r="S59" s="76" t="s">
        <v>89</v>
      </c>
      <c r="T59" s="148"/>
      <c r="U59" s="90" t="str">
        <f>IF(T59&lt;=0,"NO DATA",(IF(T59&lt;=20,"HIGH RISK",(IF(T59&lt;=50,"INCREASED RISK",(IF(T59&gt;=51,"MODERATE RISK","NO DATA")))))))</f>
        <v>NO DATA</v>
      </c>
      <c r="V59" s="90">
        <f>IF(OR(W59=1,W59=2,W59=3),1,0)</f>
        <v>0</v>
      </c>
      <c r="W59" s="88" t="str">
        <f>IF(U59="MODERATE RISK",1,IF(U59="INCREASED RISK",2,IF(U59="HIGH RISK",3,"NO DATA")))</f>
        <v>NO DATA</v>
      </c>
      <c r="X59" s="67" t="str">
        <f>IF(W59=1,"The projected impact of climate change will not be drastic. A risk that  climate change will affect agricultural production and food insecurity on site might still exist.",IF(W59=2,"The projected impact of climate change will be moderate. Climate change is likely to affect agricultural production and food security on sight might be likely.",IF(W59=3,"The projected impact of climate change will be intense, climate change is very likely to affect agricultural production and food security on site.","Please enter data")))</f>
        <v>Please enter data</v>
      </c>
    </row>
    <row r="60" spans="14:24" ht="217.05" customHeight="1">
      <c r="N60" s="7"/>
      <c r="O60" s="80" t="s">
        <v>178</v>
      </c>
      <c r="P60" s="132" t="s">
        <v>33</v>
      </c>
      <c r="Q60" s="177" t="s">
        <v>207</v>
      </c>
      <c r="R60" s="178"/>
      <c r="S60" s="74" t="s">
        <v>90</v>
      </c>
      <c r="T60" s="144"/>
      <c r="U60" s="91" t="str">
        <f>IF(T60="","NO DATA",(IF(T60&gt;=5,"HIGH RISK",(IF(T60&gt;=3.5,"INCREASED RISK",(IF(AND(T60&lt;=3.5,T60&gt;=0),"MODERATE RISK","NO DATA")))))))</f>
        <v>NO DATA</v>
      </c>
      <c r="V60" s="91">
        <f>IF(OR(W60=1,W60=2,W60=3),1,0)</f>
        <v>0</v>
      </c>
      <c r="W60" s="89" t="str">
        <f>IF(U60="MODERATE RISK",1,IF(U60="INCREASED RISK",2,IF(U60="HIGH RISK",3,"NO DATA")))</f>
        <v>NO DATA</v>
      </c>
      <c r="X60" s="68" t="str">
        <f>IF(W60=1,"Natural hazards are hardly existing or have almost no impact in the audit country. The risk of destroyed infrastructure and decreased access to food on site is not increased.",IF(W60=2,"Natural hazards exist in the audit country. Infrastructure being destroyed by natural disasters and decreased access to food on site might be likely.",IF(W60=3,"Natural hazards regularly occur in the audit country and threaten peoples' livelihoods. There is a high risk of infrastructure being destroyed by natural disasters and decreased access to food on site.","Please enter data")))</f>
        <v>Please enter data</v>
      </c>
    </row>
    <row r="61" spans="14:24" ht="169.05" customHeight="1">
      <c r="N61" s="7"/>
      <c r="O61" s="93" t="s">
        <v>179</v>
      </c>
      <c r="P61" s="131" t="s">
        <v>33</v>
      </c>
      <c r="Q61" s="175" t="s">
        <v>176</v>
      </c>
      <c r="R61" s="176"/>
      <c r="S61" s="76" t="s">
        <v>90</v>
      </c>
      <c r="T61" s="148"/>
      <c r="U61" s="90" t="str">
        <f>IF(T61="","NO DATA",(IF(T61&gt;=5,"HIGH RISK",(IF(T61&gt;=3.5,"INCREASED RISK",(IF(AND(T61&lt;=3.5,T61&gt;=0),"MODERATE RISK","NO DATA")))))))</f>
        <v>NO DATA</v>
      </c>
      <c r="V61" s="90">
        <f>IF(OR(W61=1,W61=2,W61=3),1,0)</f>
        <v>0</v>
      </c>
      <c r="W61" s="88" t="str">
        <f>IF(U61="MODERATE RISK",1,IF(U61="INCREASED RISK",2,IF(U61="HIGH RISK",3,"NO DATA")))</f>
        <v>NO DATA</v>
      </c>
      <c r="X61" s="67" t="str">
        <f>IF(W61=1,"Violent conflicts hardly exist or have almost no impact in the audit country. The risk of decreased access to food caused by violent conflictsmight be low on site.",IF(W61=2,"Violent conflicts exist in the audit country. The risk of decreased access to food caused by violent conflicts or human right offenses might be increased on site.",IF(W61=3,"Violent conflicts regularly occur in the audit country and threaten peoples' livelihoods. The risk of food insecurity and human right offenses due to violent conflicts is very high.","Please enter data")))</f>
        <v>Please enter data</v>
      </c>
    </row>
    <row r="62" spans="14:24" ht="30" customHeight="1">
      <c r="N62" s="7"/>
      <c r="O62" s="180">
        <v>2</v>
      </c>
      <c r="P62" s="180"/>
      <c r="Q62" s="180"/>
      <c r="R62" s="180"/>
      <c r="S62" s="180"/>
      <c r="T62" s="180"/>
      <c r="U62" s="180"/>
      <c r="V62" s="21">
        <v>3</v>
      </c>
      <c r="W62" s="37"/>
      <c r="X62" s="37"/>
    </row>
    <row r="63" spans="14:24" ht="30" customHeight="1">
      <c r="N63" s="7"/>
      <c r="O63" s="168" t="s">
        <v>17</v>
      </c>
      <c r="P63" s="168"/>
      <c r="Q63" s="168"/>
      <c r="R63" s="168"/>
      <c r="S63" s="168"/>
      <c r="T63" s="168"/>
      <c r="U63" s="168"/>
      <c r="V63" s="36">
        <f>SUM(V59:V61)</f>
        <v>0</v>
      </c>
      <c r="W63" s="38"/>
      <c r="X63" s="38"/>
    </row>
    <row r="64" spans="14:24" ht="30" customHeight="1">
      <c r="N64" s="7"/>
      <c r="O64" s="32"/>
      <c r="P64" s="3"/>
      <c r="Q64" s="3"/>
      <c r="R64" s="3"/>
      <c r="S64" s="4"/>
      <c r="T64" s="5"/>
      <c r="U64" s="6"/>
      <c r="V64" s="6"/>
      <c r="W64" s="6"/>
      <c r="X64" s="33"/>
    </row>
    <row r="65" spans="14:24" ht="62.4">
      <c r="N65" s="7"/>
      <c r="O65" s="21" t="s">
        <v>34</v>
      </c>
      <c r="P65" s="165" t="str">
        <f>IF(V63=0,"PLEASE FILL IN ALL INDICATORS",IF(SUM(W59:W61)/V63&gt;=2.4,"HIGH RISK",IF(SUM(W59:W61)/V63&gt;=1.4,"INCREASED RISK",IF(SUM(W59:W61)/V63&gt;=1,"MODERATE RISK","PLEASE FILL IN ALL INDICATORS"))))</f>
        <v>PLEASE FILL IN ALL INDICATORS</v>
      </c>
      <c r="Q65" s="165"/>
      <c r="R65" s="165"/>
      <c r="S65" s="165"/>
      <c r="T65" s="165"/>
      <c r="U65" s="165"/>
      <c r="V65" s="165"/>
      <c r="W65" s="165"/>
      <c r="X65" s="165"/>
    </row>
    <row r="66" spans="14:24" ht="52.95" customHeight="1">
      <c r="N66" s="7"/>
      <c r="O66" s="166" t="s">
        <v>35</v>
      </c>
      <c r="P66" s="167"/>
      <c r="Q66" s="167"/>
      <c r="R66" s="167"/>
      <c r="S66" s="167"/>
      <c r="T66" s="167"/>
      <c r="U66" s="167"/>
      <c r="V66" s="167"/>
      <c r="W66" s="167"/>
      <c r="X66" s="167"/>
    </row>
    <row r="67" spans="14:24" ht="61.95" customHeight="1">
      <c r="N67" s="7"/>
      <c r="O67" s="39" t="s">
        <v>18</v>
      </c>
      <c r="P67" s="181" t="s">
        <v>76</v>
      </c>
      <c r="Q67" s="181"/>
      <c r="R67" s="181"/>
      <c r="S67" s="181"/>
      <c r="T67" s="181"/>
      <c r="U67" s="181"/>
      <c r="V67" s="181"/>
      <c r="W67" s="181"/>
      <c r="X67" s="181"/>
    </row>
    <row r="68" spans="14:24" ht="118.05" customHeight="1">
      <c r="N68" s="7"/>
      <c r="O68" s="40" t="s">
        <v>20</v>
      </c>
      <c r="P68" s="170" t="s">
        <v>72</v>
      </c>
      <c r="Q68" s="170"/>
      <c r="R68" s="170"/>
      <c r="S68" s="170"/>
      <c r="T68" s="170"/>
      <c r="U68" s="170"/>
      <c r="V68" s="170"/>
      <c r="W68" s="170"/>
      <c r="X68" s="170"/>
    </row>
    <row r="69" spans="14:24" ht="60" customHeight="1">
      <c r="N69" s="7"/>
      <c r="O69" s="8"/>
      <c r="P69" s="43"/>
      <c r="Q69" s="44"/>
      <c r="R69" s="44"/>
      <c r="S69" s="44"/>
      <c r="T69" s="44"/>
      <c r="U69" s="11"/>
      <c r="V69" s="11"/>
      <c r="W69" s="11"/>
      <c r="X69" s="27"/>
    </row>
    <row r="70" spans="14:24" ht="45" customHeight="1">
      <c r="N70" s="7"/>
      <c r="O70" s="156" t="s">
        <v>64</v>
      </c>
      <c r="P70" s="156"/>
      <c r="Q70" s="156"/>
      <c r="R70" s="156"/>
      <c r="S70" s="156"/>
      <c r="T70" s="156"/>
      <c r="U70" s="156"/>
      <c r="V70" s="156"/>
      <c r="W70" s="156"/>
      <c r="X70" s="156"/>
    </row>
    <row r="71" spans="14:24" ht="45" customHeight="1">
      <c r="N71" s="28"/>
      <c r="O71" s="22" t="s">
        <v>1</v>
      </c>
      <c r="P71" s="22" t="s">
        <v>2</v>
      </c>
      <c r="Q71" s="172" t="s">
        <v>3</v>
      </c>
      <c r="R71" s="173"/>
      <c r="S71" s="22" t="s">
        <v>4</v>
      </c>
      <c r="T71" s="23" t="s">
        <v>5</v>
      </c>
      <c r="U71" s="23" t="s">
        <v>6</v>
      </c>
      <c r="V71" s="23" t="s">
        <v>7</v>
      </c>
      <c r="W71" s="24" t="s">
        <v>8</v>
      </c>
      <c r="X71" s="22" t="s">
        <v>9</v>
      </c>
    </row>
    <row r="72" spans="14:24" ht="238.05" customHeight="1">
      <c r="N72" s="7"/>
      <c r="O72" s="84" t="s">
        <v>172</v>
      </c>
      <c r="P72" s="131" t="s">
        <v>36</v>
      </c>
      <c r="Q72" s="175" t="s">
        <v>169</v>
      </c>
      <c r="R72" s="176"/>
      <c r="S72" s="95" t="s">
        <v>210</v>
      </c>
      <c r="T72" s="83"/>
      <c r="U72" s="88" t="str">
        <f>IF(T72="effective food security/economic development policy in place","MODERATE RISK",(IF(T72="no policy/strategy in place","INCREASED RISK","NO DATA")))</f>
        <v>NO DATA</v>
      </c>
      <c r="V72" s="88">
        <f>IF(OR(W72=1,W72=2,W72=3),1,0)</f>
        <v>0</v>
      </c>
      <c r="W72" s="88" t="str">
        <f>IF(U72="MODERATE RISK",1,IF(U72="INCREASED RISK",2,IF(U72="HIGH RISK",3,"NO DATA")))</f>
        <v>NO DATA</v>
      </c>
      <c r="X72" s="67" t="str">
        <f>IF(W72=1,"A national policy to ensure economic development and/or food security is in place. This indicates, that the state considers food security a relevant issue and takes respective measures. The risk of food insecurity on site might still be given.",IF(W72=2,"A national policy to ensure economic development and/or food security is not in place. No strategic actions to prevent hunger are undertaken by the state. Food security on site might be threatened.","Please enter data"))</f>
        <v>Please enter data</v>
      </c>
    </row>
    <row r="73" spans="14:24" ht="160.94999999999999" customHeight="1">
      <c r="N73" s="7"/>
      <c r="O73" s="85" t="s">
        <v>173</v>
      </c>
      <c r="P73" s="132" t="s">
        <v>37</v>
      </c>
      <c r="Q73" s="177" t="s">
        <v>170</v>
      </c>
      <c r="R73" s="178"/>
      <c r="S73" s="109" t="s">
        <v>210</v>
      </c>
      <c r="T73" s="80"/>
      <c r="U73" s="89" t="str">
        <f>IF(T73="National Dietary Guidelines in place","MODERATE RISK",(IF(T73="No National Dietary Guideline","INCREASED RISK","NO DATA")))</f>
        <v>NO DATA</v>
      </c>
      <c r="V73" s="89">
        <f>IF(OR(W73=1,W73=2,W73=3),1,0)</f>
        <v>0</v>
      </c>
      <c r="W73" s="89" t="str">
        <f>IF(U73="MODERATE RISK",1,IF(U73="INCREASED RISK",2,IF(U73="HIGH RISK",3,"NO DATA")))</f>
        <v>NO DATA</v>
      </c>
      <c r="X73" s="68" t="str">
        <f>IF(W73=1,"National dietary guidelines are existing. The state considers adequate and healthy food a relevant issue and is likely to take respective measures. The operator has guidance available for a good workers' nutrition.",IF(W73=2,"National dietary guidelines are not existing. The state might not consider nutrition and healthy food a relevant issue. Unbalanced nutrition and unhealthy diets on site might be likely.","Please enter data"))</f>
        <v>Please enter data</v>
      </c>
    </row>
    <row r="74" spans="14:24" ht="159" customHeight="1">
      <c r="N74" s="7"/>
      <c r="O74" s="84" t="s">
        <v>174</v>
      </c>
      <c r="P74" s="131" t="s">
        <v>38</v>
      </c>
      <c r="Q74" s="175" t="s">
        <v>171</v>
      </c>
      <c r="R74" s="176"/>
      <c r="S74" s="95" t="s">
        <v>210</v>
      </c>
      <c r="T74" s="77"/>
      <c r="U74" s="88" t="str">
        <f>IF(T74="Accession","MODERATE RISK",(IF(OR(T74="No Membership",T74="Signature"),"INCREASED RISK","NO DATA")))</f>
        <v>NO DATA</v>
      </c>
      <c r="V74" s="88">
        <f>IF(OR(W74=1,W74=2,W74=3),1,0)</f>
        <v>0</v>
      </c>
      <c r="W74" s="88" t="str">
        <f>IF(U74="MODERATE RISK",1,IF(U74="INCREASED RISK",2,IF(U74="HIGH RISK",3,"NO DATA")))</f>
        <v>NO DATA</v>
      </c>
      <c r="X74" s="67" t="str">
        <f>IF(W74=1,"The treaty on plant genetic resources ensures the access to plant genetic resources in agriculture, benefit sharing and farmer's rights. The country ratified the treaty.",IF(W74=2,"The treaty on plant genetic resources ensures the access to plant genetic resources in agriculture, benefit sharing and farmer's rights. The country did not ratify the treaty, the availability of plant genetic resources for farming is not protected.","Please enter data"))</f>
        <v>Please enter data</v>
      </c>
    </row>
    <row r="75" spans="14:24" ht="30" customHeight="1">
      <c r="N75" s="7"/>
      <c r="O75" s="180" t="s">
        <v>16</v>
      </c>
      <c r="P75" s="180"/>
      <c r="Q75" s="180"/>
      <c r="R75" s="180"/>
      <c r="S75" s="180"/>
      <c r="T75" s="180"/>
      <c r="U75" s="180"/>
      <c r="V75" s="30">
        <v>3</v>
      </c>
      <c r="W75" s="30"/>
      <c r="X75" s="30"/>
    </row>
    <row r="76" spans="14:24" ht="30" customHeight="1">
      <c r="N76" s="7"/>
      <c r="O76" s="168" t="s">
        <v>17</v>
      </c>
      <c r="P76" s="168"/>
      <c r="Q76" s="168"/>
      <c r="R76" s="168"/>
      <c r="S76" s="168"/>
      <c r="T76" s="168"/>
      <c r="U76" s="168"/>
      <c r="V76" s="35">
        <f>SUM(V72:V74)</f>
        <v>0</v>
      </c>
      <c r="W76" s="35"/>
      <c r="X76" s="35"/>
    </row>
    <row r="77" spans="14:24" ht="30" customHeight="1">
      <c r="N77" s="7"/>
      <c r="O77" s="32"/>
      <c r="P77" s="3"/>
      <c r="Q77" s="3"/>
      <c r="R77" s="3"/>
      <c r="S77" s="4"/>
      <c r="T77" s="5"/>
      <c r="U77" s="6"/>
      <c r="V77" s="6"/>
      <c r="W77" s="6"/>
      <c r="X77" s="33"/>
    </row>
    <row r="78" spans="14:24" ht="78">
      <c r="N78" s="7"/>
      <c r="O78" s="21" t="s">
        <v>39</v>
      </c>
      <c r="P78" s="165" t="str">
        <f>IF(V76=0,"PLEASE FILL IN ALL INDICATORS",IF(SUM(W72:W74)/V76&gt;=2.4,"HIGH RISK",IF(SUM(W72:W74)/V76&gt;=1.4,"INCREASED RISK",IF(SUM(W72:W74)/V76&gt;=1,"MODERATE RISK","PLEASE FILL IN ALL INDICATORS"))))</f>
        <v>PLEASE FILL IN ALL INDICATORS</v>
      </c>
      <c r="Q78" s="165"/>
      <c r="R78" s="165"/>
      <c r="S78" s="165"/>
      <c r="T78" s="165"/>
      <c r="U78" s="165"/>
      <c r="V78" s="165"/>
      <c r="W78" s="165"/>
      <c r="X78" s="165"/>
    </row>
    <row r="79" spans="14:24" ht="52.05" customHeight="1">
      <c r="N79" s="7"/>
      <c r="O79" s="166" t="s">
        <v>40</v>
      </c>
      <c r="P79" s="167"/>
      <c r="Q79" s="167"/>
      <c r="R79" s="167"/>
      <c r="S79" s="167"/>
      <c r="T79" s="167"/>
      <c r="U79" s="167"/>
      <c r="V79" s="167"/>
      <c r="W79" s="167"/>
      <c r="X79" s="167"/>
    </row>
    <row r="80" spans="14:24" ht="46.95" customHeight="1">
      <c r="N80" s="7"/>
      <c r="O80" s="39" t="s">
        <v>18</v>
      </c>
      <c r="P80" s="181" t="s">
        <v>41</v>
      </c>
      <c r="Q80" s="181"/>
      <c r="R80" s="181"/>
      <c r="S80" s="181"/>
      <c r="T80" s="181"/>
      <c r="U80" s="181"/>
      <c r="V80" s="181"/>
      <c r="W80" s="181"/>
      <c r="X80" s="181"/>
    </row>
    <row r="81" spans="14:24" ht="121.05" customHeight="1">
      <c r="N81" s="7"/>
      <c r="O81" s="42" t="s">
        <v>20</v>
      </c>
      <c r="P81" s="170" t="s">
        <v>77</v>
      </c>
      <c r="Q81" s="170"/>
      <c r="R81" s="170"/>
      <c r="S81" s="170"/>
      <c r="T81" s="170"/>
      <c r="U81" s="170"/>
      <c r="V81" s="170"/>
      <c r="W81" s="170"/>
      <c r="X81" s="170"/>
    </row>
    <row r="82" spans="14:24" ht="60" customHeight="1">
      <c r="N82" s="7"/>
      <c r="O82" s="16"/>
      <c r="P82" s="16"/>
      <c r="Q82" s="174"/>
      <c r="R82" s="174"/>
      <c r="S82" s="16"/>
      <c r="T82" s="16"/>
      <c r="U82" s="16"/>
      <c r="V82" s="16"/>
      <c r="W82" s="11"/>
      <c r="X82" s="27"/>
    </row>
    <row r="83" spans="14:24" ht="45" customHeight="1">
      <c r="N83" s="7"/>
      <c r="O83" s="171" t="s">
        <v>68</v>
      </c>
      <c r="P83" s="171"/>
      <c r="Q83" s="171"/>
      <c r="R83" s="171"/>
      <c r="S83" s="171"/>
      <c r="T83" s="171"/>
      <c r="U83" s="171"/>
      <c r="V83" s="171"/>
      <c r="W83" s="171"/>
      <c r="X83" s="171"/>
    </row>
    <row r="84" spans="14:24" ht="45" customHeight="1">
      <c r="N84" s="28"/>
      <c r="O84" s="22" t="s">
        <v>1</v>
      </c>
      <c r="P84" s="22" t="s">
        <v>2</v>
      </c>
      <c r="Q84" s="172" t="s">
        <v>3</v>
      </c>
      <c r="R84" s="173"/>
      <c r="S84" s="22" t="s">
        <v>4</v>
      </c>
      <c r="T84" s="23" t="s">
        <v>5</v>
      </c>
      <c r="U84" s="23" t="s">
        <v>6</v>
      </c>
      <c r="V84" s="23" t="s">
        <v>7</v>
      </c>
      <c r="W84" s="24" t="s">
        <v>8</v>
      </c>
      <c r="X84" s="22" t="s">
        <v>9</v>
      </c>
    </row>
    <row r="85" spans="14:24" ht="150" customHeight="1">
      <c r="N85" s="7"/>
      <c r="O85" s="83" t="s">
        <v>167</v>
      </c>
      <c r="P85" s="133" t="s">
        <v>42</v>
      </c>
      <c r="Q85" s="175" t="s">
        <v>165</v>
      </c>
      <c r="R85" s="182"/>
      <c r="S85" s="95" t="s">
        <v>210</v>
      </c>
      <c r="T85" s="83"/>
      <c r="U85" s="86" t="str">
        <f>IF(T85="Full Democracy","MODERATE RISK",(IF(OR(T85="Flawed Democracy",T85="Hybrid Regime"),"INCREASED RISK",(IF(T85="Authoritarian Regime","HIGH RISK","NO DATA")))))</f>
        <v>NO DATA</v>
      </c>
      <c r="V85" s="86">
        <f>IF(OR(W85=1,W85=2,W85=3),1,0)</f>
        <v>0</v>
      </c>
      <c r="W85" s="86" t="str">
        <f>IF(U85="MODERATE RISK",1,IF(U85="INCREASED RISK",2,IF(U85="HIGH RISK",3,"NO DATA")))</f>
        <v>NO DATA</v>
      </c>
      <c r="X85" s="67" t="str">
        <f>IF(W85=1,"Democratic principles are fully anchored and implemented in the audit country. This is a supportive environment for the operator to respect the Right to Food.",IF(W85=2,"Democratic principles are partly anchored and implemented in the audit country. This might increase the risk of violating the Right to Food.",IF(W85=3,"Democratic principles are hardly anchored and implemented in the audit country; the risk of violating the Right to Food is high.","Please enter data")))</f>
        <v>Please enter data</v>
      </c>
    </row>
    <row r="86" spans="14:24" ht="150" customHeight="1">
      <c r="N86" s="7"/>
      <c r="O86" s="80" t="s">
        <v>168</v>
      </c>
      <c r="P86" s="134" t="s">
        <v>43</v>
      </c>
      <c r="Q86" s="177" t="s">
        <v>166</v>
      </c>
      <c r="R86" s="183"/>
      <c r="S86" s="109" t="s">
        <v>210</v>
      </c>
      <c r="T86" s="87"/>
      <c r="U86" s="75" t="str">
        <f>IF(T86="","NO DATA",IF(T86="Dysfunctional","HIGH RISK",(IF(OR(T86="Semi functional",T86="Low legitimacy",T86="Low capacity",T86="Low authority"),"INCREASED RISK",(IF(T86="Well functioning","MODERATE RISK","NO DATA"))))))</f>
        <v>NO DATA</v>
      </c>
      <c r="V86" s="75">
        <f>IF(OR(W86=1,W86=2,W86=3),1,0)</f>
        <v>0</v>
      </c>
      <c r="W86" s="75" t="str">
        <f>IF(U86="MODERATE RISK",1,IF(U86="INCREASED RISK",2,IF(U86="HIGH RISK",3,"NO DATA")))</f>
        <v>NO DATA</v>
      </c>
      <c r="X86" s="68" t="str">
        <f>IF(W86=1,"The state is functioning well in the audit country. This is a supportive environment for the operator to respect the Right to Food.",IF(W86=2,"The government is not properly functioning in the audit country.  This may increase the risk of violations to the Right to Food.",IF(W86=3,"The government is not functioning in the audit country. The risk of violations to the Right to Food is high.","Please enter data")))</f>
        <v>Please enter data</v>
      </c>
    </row>
    <row r="87" spans="14:24" ht="30" customHeight="1">
      <c r="N87" s="7"/>
      <c r="O87" s="180" t="s">
        <v>16</v>
      </c>
      <c r="P87" s="180"/>
      <c r="Q87" s="180"/>
      <c r="R87" s="180"/>
      <c r="S87" s="180"/>
      <c r="T87" s="180"/>
      <c r="U87" s="180"/>
      <c r="V87" s="30">
        <v>2</v>
      </c>
      <c r="W87" s="30"/>
      <c r="X87" s="30"/>
    </row>
    <row r="88" spans="14:24" ht="30" customHeight="1">
      <c r="N88" s="7"/>
      <c r="O88" s="168" t="s">
        <v>17</v>
      </c>
      <c r="P88" s="168"/>
      <c r="Q88" s="168"/>
      <c r="R88" s="168"/>
      <c r="S88" s="168"/>
      <c r="T88" s="168"/>
      <c r="U88" s="168"/>
      <c r="V88" s="35">
        <f>SUM(V85:V86)</f>
        <v>0</v>
      </c>
      <c r="W88" s="35"/>
      <c r="X88" s="35"/>
    </row>
    <row r="89" spans="14:24" ht="30" customHeight="1">
      <c r="N89" s="7"/>
      <c r="O89" s="32"/>
      <c r="P89" s="3"/>
      <c r="Q89" s="3"/>
      <c r="R89" s="3"/>
      <c r="S89" s="4"/>
      <c r="T89" s="5"/>
      <c r="U89" s="6"/>
      <c r="V89" s="6"/>
      <c r="W89" s="6"/>
      <c r="X89" s="33"/>
    </row>
    <row r="90" spans="14:24" ht="62.4">
      <c r="N90" s="7"/>
      <c r="O90" s="21" t="s">
        <v>44</v>
      </c>
      <c r="P90" s="165" t="str">
        <f>IF(V88=0,"PLEASE FILL IN ALL INDICATORS",IF(SUM(W85:W86)/V88&gt;=2.4,"HIGH RISK",IF(SUM(W85:W86)/V88&gt;=1.4,"INCREASED RISK",IF(SUM(W85:W86)/V88&gt;=1,"MODERATE RISK","PLEASE FILL IN ALL INDICATORS"))))</f>
        <v>PLEASE FILL IN ALL INDICATORS</v>
      </c>
      <c r="Q90" s="165"/>
      <c r="R90" s="165"/>
      <c r="S90" s="165"/>
      <c r="T90" s="165"/>
      <c r="U90" s="165"/>
      <c r="V90" s="165"/>
      <c r="W90" s="165"/>
      <c r="X90" s="165"/>
    </row>
    <row r="91" spans="14:24" ht="57" customHeight="1">
      <c r="N91" s="7"/>
      <c r="O91" s="184" t="s">
        <v>45</v>
      </c>
      <c r="P91" s="185"/>
      <c r="Q91" s="185"/>
      <c r="R91" s="185"/>
      <c r="S91" s="185"/>
      <c r="T91" s="185"/>
      <c r="U91" s="185"/>
      <c r="V91" s="185"/>
      <c r="W91" s="185"/>
      <c r="X91" s="185"/>
    </row>
    <row r="92" spans="14:24" ht="31.2">
      <c r="N92" s="7"/>
      <c r="O92" s="39" t="s">
        <v>18</v>
      </c>
      <c r="P92" s="181" t="s">
        <v>46</v>
      </c>
      <c r="Q92" s="181"/>
      <c r="R92" s="181"/>
      <c r="S92" s="181"/>
      <c r="T92" s="181"/>
      <c r="U92" s="181"/>
      <c r="V92" s="181"/>
      <c r="W92" s="181"/>
      <c r="X92" s="181"/>
    </row>
    <row r="93" spans="14:24" ht="88.95" customHeight="1">
      <c r="N93" s="7"/>
      <c r="O93" s="40" t="s">
        <v>20</v>
      </c>
      <c r="P93" s="170" t="s">
        <v>78</v>
      </c>
      <c r="Q93" s="170"/>
      <c r="R93" s="170"/>
      <c r="S93" s="170"/>
      <c r="T93" s="170"/>
      <c r="U93" s="170"/>
      <c r="V93" s="170"/>
      <c r="W93" s="170"/>
      <c r="X93" s="170"/>
    </row>
    <row r="94" spans="14:24" ht="54" customHeight="1">
      <c r="N94" s="7"/>
      <c r="O94" s="8"/>
      <c r="P94" s="43"/>
      <c r="Q94" s="44"/>
      <c r="R94" s="44"/>
      <c r="S94" s="44"/>
      <c r="T94" s="44"/>
      <c r="U94" s="11"/>
      <c r="V94" s="11"/>
      <c r="W94" s="11"/>
      <c r="X94" s="27"/>
    </row>
    <row r="95" spans="14:24" ht="45" customHeight="1">
      <c r="N95" s="7"/>
      <c r="O95" s="156" t="s">
        <v>66</v>
      </c>
      <c r="P95" s="156"/>
      <c r="Q95" s="156"/>
      <c r="R95" s="156"/>
      <c r="S95" s="156"/>
      <c r="T95" s="156"/>
      <c r="U95" s="156"/>
      <c r="V95" s="156"/>
      <c r="W95" s="156"/>
      <c r="X95" s="156"/>
    </row>
    <row r="96" spans="14:24" ht="45" customHeight="1">
      <c r="N96" s="28"/>
      <c r="O96" s="22" t="s">
        <v>1</v>
      </c>
      <c r="P96" s="22" t="s">
        <v>2</v>
      </c>
      <c r="Q96" s="172" t="s">
        <v>3</v>
      </c>
      <c r="R96" s="173"/>
      <c r="S96" s="22" t="s">
        <v>4</v>
      </c>
      <c r="T96" s="23" t="s">
        <v>5</v>
      </c>
      <c r="U96" s="23" t="s">
        <v>6</v>
      </c>
      <c r="V96" s="23" t="s">
        <v>7</v>
      </c>
      <c r="W96" s="24" t="s">
        <v>8</v>
      </c>
      <c r="X96" s="22" t="s">
        <v>9</v>
      </c>
    </row>
    <row r="97" spans="14:24" ht="160.05000000000001" customHeight="1">
      <c r="N97" s="7"/>
      <c r="O97" s="84" t="s">
        <v>161</v>
      </c>
      <c r="P97" s="135" t="s">
        <v>47</v>
      </c>
      <c r="Q97" s="175" t="s">
        <v>157</v>
      </c>
      <c r="R97" s="176"/>
      <c r="S97" s="76" t="s">
        <v>91</v>
      </c>
      <c r="T97" s="149"/>
      <c r="U97" s="78" t="str">
        <f>IF(T97="","NO DATA",(IF(T97&lt;=4,"HIGH RISK",(IF(T97&lt;=9,"INCREASED RISK",(IF(T97&gt;=10,"MODERATE RISK","NO DATA")))))))</f>
        <v>NO DATA</v>
      </c>
      <c r="V97" s="75">
        <f>IF(OR(W97=1,W97=2,W97=3),1,0)</f>
        <v>0</v>
      </c>
      <c r="W97" s="78" t="str">
        <f t="shared" ref="W97:W100" si="2">IF(U97="MODERATE RISK",1,IF(U97="INCREASED RISK",2,IF(U97="HIGH RISK",3,"NO DATA")))</f>
        <v>NO DATA</v>
      </c>
      <c r="X97" s="79" t="str">
        <f>IF(W97=1,"Granting Human Rights is a central issue for ensuring food security and good working conditions. The country ratified most of the Human Rights Treaties. The risk of human right offenses (e.g. land/labour rights) might not be increased.",IF(W97=2,"Granting Human Rights is a central issue for ensuring food security and good working conditions. The country ratified only few of the Human Rights Treaties. The risk of human right offenses (e.g. land/labour rights) might be increased.",IF(W97=3,"Granting Human Rights is a central issue for ensuring food security and good working conditions. The country ratified very few of the Human Rights Treaties. The risk of human right offenses (e.g. land/labour rights) might be high.","Please enter data")))</f>
        <v>Please enter data</v>
      </c>
    </row>
    <row r="98" spans="14:24" ht="183" customHeight="1">
      <c r="N98" s="7"/>
      <c r="O98" s="85" t="s">
        <v>162</v>
      </c>
      <c r="P98" s="136" t="s">
        <v>47</v>
      </c>
      <c r="Q98" s="177" t="s">
        <v>158</v>
      </c>
      <c r="R98" s="178"/>
      <c r="S98" s="109" t="s">
        <v>210</v>
      </c>
      <c r="T98" s="80"/>
      <c r="U98" s="81" t="str">
        <f>IF(T98="Compliant with Paris Principles","MODERATE RISK",IF(T98="Not fully compliant with Paris Principles","INCREASED RISK",IF(OR(T98="No status",T98="No application for accreditation"),"HIGH RISK","NO DATA")))</f>
        <v>NO DATA</v>
      </c>
      <c r="V98" s="75">
        <f>IF(OR(W98=1,W98=2,W98=3),1,0)</f>
        <v>0</v>
      </c>
      <c r="W98" s="81" t="str">
        <f t="shared" si="2"/>
        <v>NO DATA</v>
      </c>
      <c r="X98" s="82" t="str">
        <f>IF(W98=1,"Human Rights need to be monitored by fully independent organisations. This ensures that the state protects, respects and fulfils the human rights. This independence is fully granted, supporting good working conditions and food security.",IF(W98=2,"Human Rights need to be monitored by fully independent organisations. This ensures that the state respects and fulfils the human rights. This independence is not fully granted. It might affect food security and working conditions on site.",IF(W98=3,"Human Rights need to be monitored by fully independent organisations. This ensures that the state respects and fulfils human rights. This independence is not granted. The risk of negative impacts on food security and working conditions on site is high.","Please enter data")))</f>
        <v>Please enter data</v>
      </c>
    </row>
    <row r="99" spans="14:24" ht="160.94999999999999" customHeight="1">
      <c r="N99" s="7"/>
      <c r="O99" s="84" t="s">
        <v>163</v>
      </c>
      <c r="P99" s="135" t="s">
        <v>48</v>
      </c>
      <c r="Q99" s="175" t="s">
        <v>159</v>
      </c>
      <c r="R99" s="176"/>
      <c r="S99" s="95" t="s">
        <v>210</v>
      </c>
      <c r="T99" s="83"/>
      <c r="U99" s="78" t="str">
        <f>IF(OR(T99="Explicit protection of the RtaF",T99="Implicit protection of the RtaF"),"MODERATE RISK",IF(OR(T99="Directive principles of state policy",T99="National Status of international obligations"),"INCREASED RISK","NO DATA"))</f>
        <v>NO DATA</v>
      </c>
      <c r="V99" s="75">
        <f>IF(OR(W99=1,W99=2,W99=3),1,0)</f>
        <v>0</v>
      </c>
      <c r="W99" s="78" t="str">
        <f t="shared" si="2"/>
        <v>NO DATA</v>
      </c>
      <c r="X99" s="79" t="str">
        <f>IF(W99=1,"The Right to Food is constitutionaly commited and sets the regulatory frame for food security. It is implemented in the national law of the country. Food insecurity on site may still be present.",IF(W99=2,"The Right to Food is constitutionaly commited and sets the regulatory frame for food security. It is partly reflected in national policies of the country. Food security on site is likely to be an issue.",IF(W99=3,"The Right to Food is constitutionaly commited and sets the regulatory frame for food security. It is not reflected in national policies or laws in the country. The risk of food insecurity on site is very high","Please enter data")))</f>
        <v>Please enter data</v>
      </c>
    </row>
    <row r="100" spans="14:24" ht="169.05" customHeight="1">
      <c r="N100" s="7"/>
      <c r="O100" s="85" t="s">
        <v>164</v>
      </c>
      <c r="P100" s="137" t="s">
        <v>152</v>
      </c>
      <c r="Q100" s="177" t="s">
        <v>160</v>
      </c>
      <c r="R100" s="178"/>
      <c r="S100" s="109" t="s">
        <v>210</v>
      </c>
      <c r="T100" s="80"/>
      <c r="U100" s="81" t="str">
        <f>IF(T100="state party","MODERATE RISK",IF(OR(T100="no action",T100="signatory"),"INCREASED RISK","NO DATA"))</f>
        <v>NO DATA</v>
      </c>
      <c r="V100" s="75">
        <f>IF(OR(W100=1,W100=2,W100=3),1,0)</f>
        <v>0</v>
      </c>
      <c r="W100" s="81" t="str">
        <f t="shared" si="2"/>
        <v>NO DATA</v>
      </c>
      <c r="X100" s="82" t="str">
        <f>IF(W100=1,"The International Convent on Economic, Social &amp; Cultural Rights grants fundamental rights to people. It is ratified by the audit country. Food insecurity on site may still be present.",IF(W100=2,"The International Convent on Economic, Social &amp; Cultural Rights grants fundamental rights to people. It is signed but not ratified/not ratified by the audit country. The Right to Food, food security and other human rights may be violated on site.","Please enter data"))</f>
        <v>Please enter data</v>
      </c>
    </row>
    <row r="101" spans="14:24" ht="30" customHeight="1">
      <c r="N101" s="7"/>
      <c r="O101" s="180" t="s">
        <v>16</v>
      </c>
      <c r="P101" s="180"/>
      <c r="Q101" s="180"/>
      <c r="R101" s="180"/>
      <c r="S101" s="180"/>
      <c r="T101" s="180"/>
      <c r="U101" s="180"/>
      <c r="V101" s="31">
        <v>4</v>
      </c>
      <c r="W101" s="31"/>
      <c r="X101" s="31"/>
    </row>
    <row r="102" spans="14:24" ht="30" customHeight="1">
      <c r="N102" s="7"/>
      <c r="O102" s="168" t="s">
        <v>17</v>
      </c>
      <c r="P102" s="168"/>
      <c r="Q102" s="168"/>
      <c r="R102" s="168"/>
      <c r="S102" s="168"/>
      <c r="T102" s="168"/>
      <c r="U102" s="168"/>
      <c r="V102" s="34">
        <f>SUM(V97:V100)</f>
        <v>0</v>
      </c>
      <c r="W102" s="34"/>
      <c r="X102" s="34"/>
    </row>
    <row r="103" spans="14:24" ht="30" customHeight="1">
      <c r="N103" s="7"/>
      <c r="O103" s="32"/>
      <c r="P103" s="3"/>
      <c r="Q103" s="3"/>
      <c r="R103" s="3"/>
      <c r="S103" s="4"/>
      <c r="T103" s="5"/>
      <c r="U103" s="6"/>
      <c r="V103" s="6"/>
      <c r="W103" s="6"/>
      <c r="X103" s="33"/>
    </row>
    <row r="104" spans="14:24" ht="46.8">
      <c r="N104" s="7"/>
      <c r="O104" s="21" t="s">
        <v>49</v>
      </c>
      <c r="P104" s="165" t="str">
        <f>IF(V102=0,"PLEASE FILL IN ALL INDICATORS",IF(SUM(W97:W100)/V102&gt;=2.4,"HIGH RISK",IF(SUM(W97:W100)/V102&gt;=1.4,"INCREASED RISK",IF(SUM(W97:W100)/V102&gt;=1,"MODERATE RISK","PLEASE FILL IN ALL INDICATORS"))))</f>
        <v>PLEASE FILL IN ALL INDICATORS</v>
      </c>
      <c r="Q104" s="165"/>
      <c r="R104" s="165"/>
      <c r="S104" s="165"/>
      <c r="T104" s="165"/>
      <c r="U104" s="165"/>
      <c r="V104" s="165"/>
      <c r="W104" s="165"/>
      <c r="X104" s="165"/>
    </row>
    <row r="105" spans="14:24" ht="49.05" customHeight="1">
      <c r="N105" s="7"/>
      <c r="O105" s="166" t="s">
        <v>50</v>
      </c>
      <c r="P105" s="167"/>
      <c r="Q105" s="167"/>
      <c r="R105" s="167"/>
      <c r="S105" s="167"/>
      <c r="T105" s="167"/>
      <c r="U105" s="167"/>
      <c r="V105" s="167"/>
      <c r="W105" s="167"/>
      <c r="X105" s="167"/>
    </row>
    <row r="106" spans="14:24" ht="48" customHeight="1">
      <c r="N106" s="7"/>
      <c r="O106" s="39" t="s">
        <v>18</v>
      </c>
      <c r="P106" s="181" t="s">
        <v>51</v>
      </c>
      <c r="Q106" s="181"/>
      <c r="R106" s="181"/>
      <c r="S106" s="181"/>
      <c r="T106" s="181"/>
      <c r="U106" s="181"/>
      <c r="V106" s="181"/>
      <c r="W106" s="181"/>
      <c r="X106" s="181"/>
    </row>
    <row r="107" spans="14:24" ht="91.95" customHeight="1">
      <c r="N107" s="7"/>
      <c r="O107" s="40" t="s">
        <v>20</v>
      </c>
      <c r="P107" s="170" t="s">
        <v>79</v>
      </c>
      <c r="Q107" s="170"/>
      <c r="R107" s="170"/>
      <c r="S107" s="170"/>
      <c r="T107" s="170"/>
      <c r="U107" s="170"/>
      <c r="V107" s="170"/>
      <c r="W107" s="170"/>
      <c r="X107" s="170"/>
    </row>
    <row r="108" spans="14:24" ht="60" customHeight="1">
      <c r="N108" s="7"/>
      <c r="O108" s="16"/>
      <c r="P108" s="16"/>
      <c r="Q108" s="174"/>
      <c r="R108" s="174"/>
      <c r="S108" s="16"/>
      <c r="T108" s="16"/>
      <c r="U108" s="16"/>
      <c r="V108" s="16"/>
      <c r="W108" s="11"/>
      <c r="X108" s="27"/>
    </row>
    <row r="109" spans="14:24" ht="45" customHeight="1">
      <c r="N109" s="7"/>
      <c r="O109" s="171" t="s">
        <v>70</v>
      </c>
      <c r="P109" s="171"/>
      <c r="Q109" s="171"/>
      <c r="R109" s="171"/>
      <c r="S109" s="171"/>
      <c r="T109" s="171"/>
      <c r="U109" s="171"/>
      <c r="V109" s="171"/>
      <c r="W109" s="171"/>
      <c r="X109" s="171"/>
    </row>
    <row r="110" spans="14:24" ht="45" customHeight="1">
      <c r="N110" s="28"/>
      <c r="O110" s="22" t="s">
        <v>1</v>
      </c>
      <c r="P110" s="22" t="s">
        <v>2</v>
      </c>
      <c r="Q110" s="172" t="s">
        <v>3</v>
      </c>
      <c r="R110" s="173"/>
      <c r="S110" s="22" t="s">
        <v>4</v>
      </c>
      <c r="T110" s="23" t="s">
        <v>5</v>
      </c>
      <c r="U110" s="23" t="s">
        <v>6</v>
      </c>
      <c r="V110" s="23" t="s">
        <v>7</v>
      </c>
      <c r="W110" s="24" t="s">
        <v>8</v>
      </c>
      <c r="X110" s="22" t="s">
        <v>9</v>
      </c>
    </row>
    <row r="111" spans="14:24" ht="150" customHeight="1">
      <c r="N111" s="7"/>
      <c r="O111" s="71" t="s">
        <v>155</v>
      </c>
      <c r="P111" s="138" t="s">
        <v>52</v>
      </c>
      <c r="Q111" s="190" t="s">
        <v>153</v>
      </c>
      <c r="R111" s="191"/>
      <c r="S111" s="71" t="s">
        <v>92</v>
      </c>
      <c r="T111" s="150"/>
      <c r="U111" s="72" t="str">
        <f>IF(T111="","NO DATA",IF(T111&lt;=3,"HIGH RISK",(IF(T111&lt;=6,"INCREASED RISK",(IF(T111&gt;=7,"MODERATE RISK","NO DATA"))))))</f>
        <v>NO DATA</v>
      </c>
      <c r="V111" s="72">
        <f>IF(OR(W111=1,W111=2,W111=3),1,0)</f>
        <v>0</v>
      </c>
      <c r="W111" s="72" t="str">
        <f t="shared" ref="W111:W112" si="3">IF(U111="MODERATE RISK",1,IF(U111="INCREASED RISK",2,IF(U111="HIGH RISK",3,"NO DATA")))</f>
        <v>NO DATA</v>
      </c>
      <c r="X111" s="72" t="str">
        <f>IF(W111=1,"The fundamental ILO conventions ensure basic workers' rights. The audit country has ratified most of the conventions, the risk for workers to be exploited may not be increased.",IF(W111=2,"The fundamental ILO conventions ensure basic workers' rights. The country has ratified some of the conventions, the risk for workers to be exploited on site may be increased.",IF(W111=3,"The fundamental ILO conventions ensure basic workers' rights. The country has ratified few of the conventions, the risk for workers to be exploited on site might be high.","Please enter data")))</f>
        <v>Please enter data</v>
      </c>
    </row>
    <row r="112" spans="14:24" ht="150" customHeight="1">
      <c r="N112" s="7"/>
      <c r="O112" s="73" t="s">
        <v>156</v>
      </c>
      <c r="P112" s="134" t="s">
        <v>52</v>
      </c>
      <c r="Q112" s="177" t="s">
        <v>154</v>
      </c>
      <c r="R112" s="183"/>
      <c r="S112" s="73" t="s">
        <v>93</v>
      </c>
      <c r="T112" s="151"/>
      <c r="U112" s="75" t="str">
        <f>IF(T112="","NO DATA",IF(T112&lt;=2,"HIGH RISK",(IF(T112=3,"INCREASED RISK",(IF(T112=4,"MODERATE RISK","NO DATA"))))))</f>
        <v>NO DATA</v>
      </c>
      <c r="V112" s="75">
        <f>IF(OR(W112=1,W112=2,W112=3),1,0)</f>
        <v>0</v>
      </c>
      <c r="W112" s="75" t="str">
        <f t="shared" si="3"/>
        <v>NO DATA</v>
      </c>
      <c r="X112" s="75" t="str">
        <f>IF(W112=1,"The ILO governance conventions support good governance within a company or employer. The audit country has ratified of these conventions, the risk for workers to be exploited on site is not increased.",IF(W112=2,"The ILO governance conventions support good governance within a company or employer. The audit country has ratified most of these conventions, the risk for workers to be exploited on site may be increased.",IF(W112=3,"The ILO governance conventions support good governance within a company or employer. The audit country has ratified few of the conventions, the risk for workers to be exploited on site might be high.","Please enter data")))</f>
        <v>Please enter data</v>
      </c>
    </row>
    <row r="113" spans="14:24" ht="30" customHeight="1">
      <c r="N113" s="7"/>
      <c r="O113" s="180" t="s">
        <v>16</v>
      </c>
      <c r="P113" s="180"/>
      <c r="Q113" s="180"/>
      <c r="R113" s="180"/>
      <c r="S113" s="180"/>
      <c r="T113" s="180"/>
      <c r="U113" s="180"/>
      <c r="V113" s="30">
        <v>2</v>
      </c>
      <c r="W113" s="30"/>
      <c r="X113" s="30"/>
    </row>
    <row r="114" spans="14:24" ht="30" customHeight="1">
      <c r="N114" s="7"/>
      <c r="O114" s="168" t="s">
        <v>17</v>
      </c>
      <c r="P114" s="168"/>
      <c r="Q114" s="168"/>
      <c r="R114" s="168"/>
      <c r="S114" s="168"/>
      <c r="T114" s="168"/>
      <c r="U114" s="168"/>
      <c r="V114" s="35">
        <f>SUM(V111:V112)</f>
        <v>0</v>
      </c>
      <c r="W114" s="35"/>
      <c r="X114" s="35"/>
    </row>
    <row r="115" spans="14:24" ht="30" customHeight="1">
      <c r="N115" s="7"/>
      <c r="O115" s="32"/>
      <c r="P115" s="3"/>
      <c r="Q115" s="3"/>
      <c r="R115" s="3"/>
      <c r="S115" s="4"/>
      <c r="T115" s="5"/>
      <c r="U115" s="6"/>
      <c r="V115" s="6"/>
      <c r="W115" s="6"/>
      <c r="X115" s="33"/>
    </row>
    <row r="116" spans="14:24" ht="46.8">
      <c r="N116" s="7"/>
      <c r="O116" s="21" t="s">
        <v>53</v>
      </c>
      <c r="P116" s="165" t="str">
        <f>IF(V114=0,"PLEASE FILL IN ALL INDICATORS",IF(SUM(W111:W112)/V114&gt;=2.4,"HIGH RISK",IF(SUM(W111:W112)/V114&gt;=1.4,"INCREASED RISK",IF(SUM(W111:W112)/V114&gt;=1,"MODERATE RISK","PLEASE FILL IN ALL INDICATORS"))))</f>
        <v>PLEASE FILL IN ALL INDICATORS</v>
      </c>
      <c r="Q116" s="165"/>
      <c r="R116" s="165"/>
      <c r="S116" s="165"/>
      <c r="T116" s="165"/>
      <c r="U116" s="165"/>
      <c r="V116" s="165"/>
      <c r="W116" s="165"/>
      <c r="X116" s="165"/>
    </row>
    <row r="117" spans="14:24" ht="60" customHeight="1">
      <c r="N117" s="7"/>
      <c r="O117" s="166" t="s">
        <v>54</v>
      </c>
      <c r="P117" s="167"/>
      <c r="Q117" s="167"/>
      <c r="R117" s="167"/>
      <c r="S117" s="167"/>
      <c r="T117" s="167"/>
      <c r="U117" s="167"/>
      <c r="V117" s="167"/>
      <c r="W117" s="167"/>
      <c r="X117" s="167"/>
    </row>
    <row r="118" spans="14:24" ht="64.95" customHeight="1">
      <c r="N118" s="7"/>
      <c r="O118" s="39" t="s">
        <v>18</v>
      </c>
      <c r="P118" s="186" t="s">
        <v>55</v>
      </c>
      <c r="Q118" s="186"/>
      <c r="R118" s="186"/>
      <c r="S118" s="186"/>
      <c r="T118" s="186"/>
      <c r="U118" s="186"/>
      <c r="V118" s="186"/>
      <c r="W118" s="186"/>
      <c r="X118" s="186"/>
    </row>
    <row r="119" spans="14:24" ht="109.95" customHeight="1">
      <c r="N119" s="7"/>
      <c r="O119" s="40" t="s">
        <v>20</v>
      </c>
      <c r="P119" s="187" t="s">
        <v>80</v>
      </c>
      <c r="Q119" s="187"/>
      <c r="R119" s="187"/>
      <c r="S119" s="187"/>
      <c r="T119" s="187"/>
      <c r="U119" s="187"/>
      <c r="V119" s="187"/>
      <c r="W119" s="187"/>
      <c r="X119" s="187"/>
    </row>
    <row r="120" spans="14:24">
      <c r="O120" s="13"/>
      <c r="P120" s="13"/>
      <c r="Q120" s="13"/>
      <c r="R120" s="13"/>
      <c r="S120" s="13"/>
      <c r="T120" s="13"/>
      <c r="U120" s="13"/>
      <c r="V120" s="13"/>
      <c r="W120" s="13"/>
      <c r="X120" s="13"/>
    </row>
    <row r="121" spans="14:24">
      <c r="O121" s="13"/>
      <c r="P121" s="13"/>
      <c r="Q121" s="13"/>
      <c r="R121" s="13"/>
      <c r="S121" s="13"/>
      <c r="T121" s="13"/>
      <c r="U121" s="13"/>
      <c r="V121" s="13"/>
      <c r="W121" s="13"/>
      <c r="X121" s="13"/>
    </row>
    <row r="122" spans="14:24">
      <c r="O122" s="13"/>
      <c r="P122" s="13"/>
      <c r="Q122" s="13"/>
      <c r="R122" s="13"/>
      <c r="S122" s="13"/>
      <c r="T122" s="13"/>
      <c r="U122" s="13"/>
      <c r="V122" s="13"/>
      <c r="W122" s="13"/>
      <c r="X122" s="13"/>
    </row>
    <row r="123" spans="14:24">
      <c r="O123" s="13"/>
      <c r="P123" s="13"/>
      <c r="Q123" s="13"/>
      <c r="R123" s="13"/>
      <c r="S123" s="13"/>
      <c r="T123" s="13"/>
      <c r="U123" s="13"/>
      <c r="V123" s="13"/>
      <c r="W123" s="13"/>
      <c r="X123" s="13"/>
    </row>
  </sheetData>
  <mergeCells count="110">
    <mergeCell ref="O13:X13"/>
    <mergeCell ref="Q45:R45"/>
    <mergeCell ref="Q46:R46"/>
    <mergeCell ref="Q47:R47"/>
    <mergeCell ref="Q48:R48"/>
    <mergeCell ref="P25:R25"/>
    <mergeCell ref="P26:X26"/>
    <mergeCell ref="O27:X27"/>
    <mergeCell ref="P28:X28"/>
    <mergeCell ref="P29:X29"/>
    <mergeCell ref="O14:X14"/>
    <mergeCell ref="Q15:R15"/>
    <mergeCell ref="Q16:R16"/>
    <mergeCell ref="Q17:R17"/>
    <mergeCell ref="Q18:R18"/>
    <mergeCell ref="Q19:R19"/>
    <mergeCell ref="Q20:R20"/>
    <mergeCell ref="Q21:R21"/>
    <mergeCell ref="Q22:R22"/>
    <mergeCell ref="O23:U23"/>
    <mergeCell ref="O24:U24"/>
    <mergeCell ref="O117:X117"/>
    <mergeCell ref="P118:X118"/>
    <mergeCell ref="P119:X119"/>
    <mergeCell ref="N3:X3"/>
    <mergeCell ref="N1:P1"/>
    <mergeCell ref="N16:N22"/>
    <mergeCell ref="Q108:R108"/>
    <mergeCell ref="O109:X109"/>
    <mergeCell ref="Q110:R110"/>
    <mergeCell ref="Q111:R111"/>
    <mergeCell ref="Q112:R112"/>
    <mergeCell ref="P116:X116"/>
    <mergeCell ref="O113:U113"/>
    <mergeCell ref="O114:U114"/>
    <mergeCell ref="Q99:R99"/>
    <mergeCell ref="Q100:R100"/>
    <mergeCell ref="P104:X104"/>
    <mergeCell ref="O105:X105"/>
    <mergeCell ref="P106:X106"/>
    <mergeCell ref="P107:X107"/>
    <mergeCell ref="O101:U101"/>
    <mergeCell ref="O102:U102"/>
    <mergeCell ref="P93:X93"/>
    <mergeCell ref="O35:U35"/>
    <mergeCell ref="O95:X95"/>
    <mergeCell ref="Q96:R96"/>
    <mergeCell ref="Q97:R97"/>
    <mergeCell ref="Q98:R98"/>
    <mergeCell ref="Q84:R84"/>
    <mergeCell ref="Q85:R85"/>
    <mergeCell ref="Q86:R86"/>
    <mergeCell ref="P90:X90"/>
    <mergeCell ref="O91:X91"/>
    <mergeCell ref="P92:X92"/>
    <mergeCell ref="O87:U87"/>
    <mergeCell ref="O88:U88"/>
    <mergeCell ref="P78:X78"/>
    <mergeCell ref="O79:X79"/>
    <mergeCell ref="P80:X80"/>
    <mergeCell ref="P81:X81"/>
    <mergeCell ref="Q82:R82"/>
    <mergeCell ref="O83:X83"/>
    <mergeCell ref="O70:X70"/>
    <mergeCell ref="Q71:R71"/>
    <mergeCell ref="Q72:R72"/>
    <mergeCell ref="Q73:R73"/>
    <mergeCell ref="Q74:R74"/>
    <mergeCell ref="O75:U75"/>
    <mergeCell ref="O76:U76"/>
    <mergeCell ref="Q60:R60"/>
    <mergeCell ref="Q61:R61"/>
    <mergeCell ref="P65:X65"/>
    <mergeCell ref="O66:X66"/>
    <mergeCell ref="P67:X67"/>
    <mergeCell ref="P68:X68"/>
    <mergeCell ref="O62:U62"/>
    <mergeCell ref="O63:U63"/>
    <mergeCell ref="P54:X54"/>
    <mergeCell ref="P55:X55"/>
    <mergeCell ref="O57:X57"/>
    <mergeCell ref="Q58:R58"/>
    <mergeCell ref="Q59:R59"/>
    <mergeCell ref="P52:X52"/>
    <mergeCell ref="O53:X53"/>
    <mergeCell ref="O50:U50"/>
    <mergeCell ref="O39:X39"/>
    <mergeCell ref="P40:X40"/>
    <mergeCell ref="P41:X41"/>
    <mergeCell ref="O43:X43"/>
    <mergeCell ref="Q44:R44"/>
    <mergeCell ref="Q30:R30"/>
    <mergeCell ref="O31:X31"/>
    <mergeCell ref="Q32:R32"/>
    <mergeCell ref="Q33:R33"/>
    <mergeCell ref="Q34:R34"/>
    <mergeCell ref="P38:X38"/>
    <mergeCell ref="O36:U36"/>
    <mergeCell ref="P42:R42"/>
    <mergeCell ref="P37:R37"/>
    <mergeCell ref="O49:U49"/>
    <mergeCell ref="Q1:T1"/>
    <mergeCell ref="R8:T8"/>
    <mergeCell ref="R9:T9"/>
    <mergeCell ref="O4:X4"/>
    <mergeCell ref="O5:X5"/>
    <mergeCell ref="O6:X6"/>
    <mergeCell ref="O7:X7"/>
    <mergeCell ref="O10:X10"/>
    <mergeCell ref="O11:X11"/>
  </mergeCells>
  <conditionalFormatting sqref="W17:W24">
    <cfRule type="cellIs" dxfId="278" priority="309" operator="equal">
      <formula>"HIGH RISK"</formula>
    </cfRule>
  </conditionalFormatting>
  <conditionalFormatting sqref="U25:W25 W64 U89:W89 W82 U103:W103 U115:W115 W108 U94:W94 U69:W69 O23:O24">
    <cfRule type="containsText" dxfId="277" priority="306" operator="containsText" text="HIGH RISK">
      <formula>NOT(ISERROR(SEARCH("HIGH RISK",O23)))</formula>
    </cfRule>
    <cfRule type="containsText" dxfId="276" priority="307" operator="containsText" text="MEDIUM RISK">
      <formula>NOT(ISERROR(SEARCH("MEDIUM RISK",O23)))</formula>
    </cfRule>
    <cfRule type="containsText" dxfId="275" priority="308" operator="containsText" text="REGULAR RISK">
      <formula>NOT(ISERROR(SEARCH("REGULAR RISK",O23)))</formula>
    </cfRule>
  </conditionalFormatting>
  <conditionalFormatting sqref="U16:W16">
    <cfRule type="cellIs" dxfId="274" priority="303" operator="equal">
      <formula>"HIGH RISK"</formula>
    </cfRule>
  </conditionalFormatting>
  <conditionalFormatting sqref="P26">
    <cfRule type="containsText" dxfId="273" priority="300" operator="containsText" text="HIGH RISK">
      <formula>NOT(ISERROR(SEARCH("HIGH RISK",P26)))</formula>
    </cfRule>
    <cfRule type="containsText" dxfId="272" priority="301" operator="containsText" text="INCREASED RISK">
      <formula>NOT(ISERROR(SEARCH("INCREASED RISK",P26)))</formula>
    </cfRule>
    <cfRule type="containsText" dxfId="271" priority="302" operator="containsText" text="MODERATE RISK">
      <formula>NOT(ISERROR(SEARCH("MODERATE RISK",P26)))</formula>
    </cfRule>
  </conditionalFormatting>
  <conditionalFormatting sqref="W62:W63">
    <cfRule type="cellIs" dxfId="270" priority="294" operator="equal">
      <formula>"HIGH RISK"</formula>
    </cfRule>
  </conditionalFormatting>
  <conditionalFormatting sqref="U64:V64">
    <cfRule type="containsText" dxfId="269" priority="297" operator="containsText" text="HIGH RISK">
      <formula>NOT(ISERROR(SEARCH("HIGH RISK",U64)))</formula>
    </cfRule>
    <cfRule type="containsText" dxfId="268" priority="298" operator="containsText" text="MEDIUM RISK">
      <formula>NOT(ISERROR(SEARCH("MEDIUM RISK",U64)))</formula>
    </cfRule>
    <cfRule type="containsText" dxfId="267" priority="299" operator="containsText" text="REGULAR RISK">
      <formula>NOT(ISERROR(SEARCH("REGULAR RISK",U64)))</formula>
    </cfRule>
  </conditionalFormatting>
  <conditionalFormatting sqref="W87:W88">
    <cfRule type="cellIs" dxfId="266" priority="291" operator="equal">
      <formula>"HIGH RISK"</formula>
    </cfRule>
  </conditionalFormatting>
  <conditionalFormatting sqref="W101:W102">
    <cfRule type="cellIs" dxfId="265" priority="288" operator="equal">
      <formula>"HIGH RISK"</formula>
    </cfRule>
  </conditionalFormatting>
  <conditionalFormatting sqref="W113:W114">
    <cfRule type="cellIs" dxfId="264" priority="285" operator="equal">
      <formula>"HIGH RISK"</formula>
    </cfRule>
  </conditionalFormatting>
  <conditionalFormatting sqref="V17">
    <cfRule type="cellIs" dxfId="263" priority="282" operator="equal">
      <formula>"HIGH RISK"</formula>
    </cfRule>
  </conditionalFormatting>
  <conditionalFormatting sqref="V18">
    <cfRule type="cellIs" dxfId="262" priority="279" operator="equal">
      <formula>"HIGH RISK"</formula>
    </cfRule>
  </conditionalFormatting>
  <conditionalFormatting sqref="V19">
    <cfRule type="cellIs" dxfId="261" priority="276" operator="equal">
      <formula>"HIGH RISK"</formula>
    </cfRule>
  </conditionalFormatting>
  <conditionalFormatting sqref="V20:V21">
    <cfRule type="cellIs" dxfId="260" priority="273" operator="equal">
      <formula>"HIGH RISK"</formula>
    </cfRule>
  </conditionalFormatting>
  <conditionalFormatting sqref="V22:V24">
    <cfRule type="cellIs" dxfId="259" priority="270" operator="equal">
      <formula>"HIGH RISK"</formula>
    </cfRule>
  </conditionalFormatting>
  <conditionalFormatting sqref="V59">
    <cfRule type="cellIs" dxfId="258" priority="267" operator="equal">
      <formula>"HIGH RISK"</formula>
    </cfRule>
  </conditionalFormatting>
  <conditionalFormatting sqref="V60">
    <cfRule type="cellIs" dxfId="257" priority="264" operator="equal">
      <formula>"HIGH RISK"</formula>
    </cfRule>
  </conditionalFormatting>
  <conditionalFormatting sqref="V61">
    <cfRule type="cellIs" dxfId="256" priority="261" operator="equal">
      <formula>"HIGH RISK"</formula>
    </cfRule>
  </conditionalFormatting>
  <conditionalFormatting sqref="V86">
    <cfRule type="cellIs" dxfId="255" priority="249" operator="equal">
      <formula>"HIGH RISK"</formula>
    </cfRule>
  </conditionalFormatting>
  <conditionalFormatting sqref="V62:V63">
    <cfRule type="cellIs" dxfId="254" priority="255" operator="equal">
      <formula>"HIGH RISK"</formula>
    </cfRule>
  </conditionalFormatting>
  <conditionalFormatting sqref="V85">
    <cfRule type="cellIs" dxfId="253" priority="252" operator="equal">
      <formula>"HIGH RISK"</formula>
    </cfRule>
  </conditionalFormatting>
  <conditionalFormatting sqref="V112">
    <cfRule type="cellIs" dxfId="252" priority="222" operator="equal">
      <formula>"HIGH RISK"</formula>
    </cfRule>
  </conditionalFormatting>
  <conditionalFormatting sqref="V87:V88">
    <cfRule type="cellIs" dxfId="251" priority="243" operator="equal">
      <formula>"HIGH RISK"</formula>
    </cfRule>
  </conditionalFormatting>
  <conditionalFormatting sqref="V101:V102">
    <cfRule type="cellIs" dxfId="250" priority="228" operator="equal">
      <formula>"HIGH RISK"</formula>
    </cfRule>
  </conditionalFormatting>
  <conditionalFormatting sqref="V111">
    <cfRule type="cellIs" dxfId="249" priority="225" operator="equal">
      <formula>"HIGH RISK"</formula>
    </cfRule>
  </conditionalFormatting>
  <conditionalFormatting sqref="V113:V114">
    <cfRule type="cellIs" dxfId="248" priority="216" operator="equal">
      <formula>"HIGH RISK"</formula>
    </cfRule>
  </conditionalFormatting>
  <conditionalFormatting sqref="W30">
    <cfRule type="containsText" dxfId="247" priority="213" operator="containsText" text="HIGH RISK">
      <formula>NOT(ISERROR(SEARCH("HIGH RISK",W30)))</formula>
    </cfRule>
    <cfRule type="containsText" dxfId="246" priority="214" operator="containsText" text="MEDIUM RISK">
      <formula>NOT(ISERROR(SEARCH("MEDIUM RISK",W30)))</formula>
    </cfRule>
    <cfRule type="containsText" dxfId="245" priority="215" operator="containsText" text="REGULAR RISK">
      <formula>NOT(ISERROR(SEARCH("REGULAR RISK",W30)))</formula>
    </cfRule>
  </conditionalFormatting>
  <conditionalFormatting sqref="V35:V36">
    <cfRule type="cellIs" dxfId="244" priority="195" operator="equal">
      <formula>"HIGH RISK"</formula>
    </cfRule>
  </conditionalFormatting>
  <conditionalFormatting sqref="W33">
    <cfRule type="cellIs" dxfId="243" priority="210" operator="equal">
      <formula>"HIGH RISK"</formula>
    </cfRule>
  </conditionalFormatting>
  <conditionalFormatting sqref="V34">
    <cfRule type="cellIs" dxfId="242" priority="201" operator="equal">
      <formula>"HIGH RISK"</formula>
    </cfRule>
  </conditionalFormatting>
  <conditionalFormatting sqref="U56:W56">
    <cfRule type="containsText" dxfId="241" priority="192" operator="containsText" text="HIGH RISK">
      <formula>NOT(ISERROR(SEARCH("HIGH RISK",U56)))</formula>
    </cfRule>
    <cfRule type="containsText" dxfId="240" priority="193" operator="containsText" text="MEDIUM RISK">
      <formula>NOT(ISERROR(SEARCH("MEDIUM RISK",U56)))</formula>
    </cfRule>
    <cfRule type="containsText" dxfId="239" priority="194" operator="containsText" text="REGULAR RISK">
      <formula>NOT(ISERROR(SEARCH("REGULAR RISK",U56)))</formula>
    </cfRule>
  </conditionalFormatting>
  <conditionalFormatting sqref="W45">
    <cfRule type="cellIs" dxfId="238" priority="186" operator="equal">
      <formula>"HIGH RISK"</formula>
    </cfRule>
  </conditionalFormatting>
  <conditionalFormatting sqref="U51:V51">
    <cfRule type="containsText" dxfId="237" priority="189" operator="containsText" text="HIGH RISK">
      <formula>NOT(ISERROR(SEARCH("HIGH RISK",U51)))</formula>
    </cfRule>
    <cfRule type="containsText" dxfId="236" priority="190" operator="containsText" text="MEDIUM RISK">
      <formula>NOT(ISERROR(SEARCH("MEDIUM RISK",U51)))</formula>
    </cfRule>
    <cfRule type="containsText" dxfId="235" priority="191" operator="containsText" text="REGULAR RISK">
      <formula>NOT(ISERROR(SEARCH("REGULAR RISK",U51)))</formula>
    </cfRule>
  </conditionalFormatting>
  <conditionalFormatting sqref="W46">
    <cfRule type="cellIs" dxfId="234" priority="183" operator="equal">
      <formula>"HIGH RISK"</formula>
    </cfRule>
  </conditionalFormatting>
  <conditionalFormatting sqref="W49:W51">
    <cfRule type="cellIs" dxfId="233" priority="180" operator="equal">
      <formula>"HIGH RISK"</formula>
    </cfRule>
  </conditionalFormatting>
  <conditionalFormatting sqref="V48">
    <cfRule type="cellIs" dxfId="232" priority="168" operator="equal">
      <formula>"HIGH RISK"</formula>
    </cfRule>
  </conditionalFormatting>
  <conditionalFormatting sqref="V45">
    <cfRule type="cellIs" dxfId="231" priority="177" operator="equal">
      <formula>"HIGH RISK"</formula>
    </cfRule>
  </conditionalFormatting>
  <conditionalFormatting sqref="V46">
    <cfRule type="cellIs" dxfId="230" priority="174" operator="equal">
      <formula>"HIGH RISK"</formula>
    </cfRule>
  </conditionalFormatting>
  <conditionalFormatting sqref="V47">
    <cfRule type="cellIs" dxfId="229" priority="171" operator="equal">
      <formula>"HIGH RISK"</formula>
    </cfRule>
  </conditionalFormatting>
  <conditionalFormatting sqref="U77:W77">
    <cfRule type="containsText" dxfId="228" priority="159" operator="containsText" text="HIGH RISK">
      <formula>NOT(ISERROR(SEARCH("HIGH RISK",U77)))</formula>
    </cfRule>
    <cfRule type="containsText" dxfId="227" priority="160" operator="containsText" text="MEDIUM RISK">
      <formula>NOT(ISERROR(SEARCH("MEDIUM RISK",U77)))</formula>
    </cfRule>
    <cfRule type="containsText" dxfId="226" priority="161" operator="containsText" text="REGULAR RISK">
      <formula>NOT(ISERROR(SEARCH("REGULAR RISK",U77)))</formula>
    </cfRule>
  </conditionalFormatting>
  <conditionalFormatting sqref="V49:V50">
    <cfRule type="cellIs" dxfId="225" priority="162" operator="equal">
      <formula>"HIGH RISK"</formula>
    </cfRule>
  </conditionalFormatting>
  <conditionalFormatting sqref="W75:W76">
    <cfRule type="cellIs" dxfId="224" priority="156" operator="equal">
      <formula>"HIGH RISK"</formula>
    </cfRule>
  </conditionalFormatting>
  <conditionalFormatting sqref="V72">
    <cfRule type="cellIs" dxfId="223" priority="153" operator="equal">
      <formula>"HIGH RISK"</formula>
    </cfRule>
  </conditionalFormatting>
  <conditionalFormatting sqref="V73">
    <cfRule type="cellIs" dxfId="222" priority="150" operator="equal">
      <formula>"HIGH RISK"</formula>
    </cfRule>
  </conditionalFormatting>
  <conditionalFormatting sqref="V74">
    <cfRule type="cellIs" dxfId="221" priority="147" operator="equal">
      <formula>"HIGH RISK"</formula>
    </cfRule>
  </conditionalFormatting>
  <conditionalFormatting sqref="V75:V76">
    <cfRule type="cellIs" dxfId="220" priority="141" operator="equal">
      <formula>"HIGH RISK"</formula>
    </cfRule>
  </conditionalFormatting>
  <conditionalFormatting sqref="W34">
    <cfRule type="cellIs" dxfId="219" priority="138" operator="equal">
      <formula>"HIGH RISK"</formula>
    </cfRule>
  </conditionalFormatting>
  <conditionalFormatting sqref="W47">
    <cfRule type="cellIs" dxfId="218" priority="135" operator="equal">
      <formula>"HIGH RISK"</formula>
    </cfRule>
  </conditionalFormatting>
  <conditionalFormatting sqref="W48">
    <cfRule type="cellIs" dxfId="217" priority="132" operator="equal">
      <formula>"HIGH RISK"</formula>
    </cfRule>
  </conditionalFormatting>
  <conditionalFormatting sqref="W59">
    <cfRule type="cellIs" dxfId="216" priority="129" operator="equal">
      <formula>"HIGH RISK"</formula>
    </cfRule>
  </conditionalFormatting>
  <conditionalFormatting sqref="W60">
    <cfRule type="cellIs" dxfId="215" priority="126" operator="equal">
      <formula>"HIGH RISK"</formula>
    </cfRule>
  </conditionalFormatting>
  <conditionalFormatting sqref="W61">
    <cfRule type="cellIs" dxfId="214" priority="123" operator="equal">
      <formula>"HIGH RISK"</formula>
    </cfRule>
  </conditionalFormatting>
  <conditionalFormatting sqref="W72">
    <cfRule type="cellIs" dxfId="213" priority="120" operator="equal">
      <formula>"HIGH RISK"</formula>
    </cfRule>
  </conditionalFormatting>
  <conditionalFormatting sqref="W73">
    <cfRule type="cellIs" dxfId="212" priority="117" operator="equal">
      <formula>"HIGH RISK"</formula>
    </cfRule>
  </conditionalFormatting>
  <conditionalFormatting sqref="W74">
    <cfRule type="cellIs" dxfId="211" priority="114" operator="equal">
      <formula>"HIGH RISK"</formula>
    </cfRule>
  </conditionalFormatting>
  <conditionalFormatting sqref="W85">
    <cfRule type="cellIs" dxfId="210" priority="111" operator="equal">
      <formula>"HIGH RISK"</formula>
    </cfRule>
  </conditionalFormatting>
  <conditionalFormatting sqref="W86">
    <cfRule type="cellIs" dxfId="209" priority="108" operator="equal">
      <formula>"HIGH RISK"</formula>
    </cfRule>
  </conditionalFormatting>
  <conditionalFormatting sqref="W97:W100">
    <cfRule type="cellIs" dxfId="208" priority="105" operator="equal">
      <formula>"HIGH RISK"</formula>
    </cfRule>
  </conditionalFormatting>
  <conditionalFormatting sqref="W111:W112">
    <cfRule type="cellIs" dxfId="207" priority="102" operator="equal">
      <formula>"HIGH RISK"</formula>
    </cfRule>
  </conditionalFormatting>
  <conditionalFormatting sqref="U17">
    <cfRule type="cellIs" dxfId="206" priority="99" operator="equal">
      <formula>"HIGH RISK"</formula>
    </cfRule>
  </conditionalFormatting>
  <conditionalFormatting sqref="U18:U22">
    <cfRule type="cellIs" dxfId="205" priority="96" operator="equal">
      <formula>"HIGH RISK"</formula>
    </cfRule>
  </conditionalFormatting>
  <conditionalFormatting sqref="P38">
    <cfRule type="containsText" dxfId="204" priority="93" operator="containsText" text="HIGH RISK">
      <formula>NOT(ISERROR(SEARCH("HIGH RISK",P38)))</formula>
    </cfRule>
    <cfRule type="containsText" dxfId="203" priority="94" operator="containsText" text="INCREASED RISK">
      <formula>NOT(ISERROR(SEARCH("INCREASED RISK",P38)))</formula>
    </cfRule>
    <cfRule type="containsText" dxfId="202" priority="95" operator="containsText" text="MODERATE RISK">
      <formula>NOT(ISERROR(SEARCH("MODERATE RISK",P38)))</formula>
    </cfRule>
  </conditionalFormatting>
  <conditionalFormatting sqref="U33:U34">
    <cfRule type="cellIs" dxfId="201" priority="90" operator="equal">
      <formula>"HIGH RISK"</formula>
    </cfRule>
  </conditionalFormatting>
  <conditionalFormatting sqref="U45:U48">
    <cfRule type="cellIs" dxfId="200" priority="87" operator="equal">
      <formula>"HIGH RISK"</formula>
    </cfRule>
  </conditionalFormatting>
  <conditionalFormatting sqref="U59:U61">
    <cfRule type="cellIs" dxfId="199" priority="84" operator="equal">
      <formula>"HIGH RISK"</formula>
    </cfRule>
  </conditionalFormatting>
  <conditionalFormatting sqref="U72:U74">
    <cfRule type="cellIs" dxfId="198" priority="81" operator="equal">
      <formula>"HIGH RISK"</formula>
    </cfRule>
  </conditionalFormatting>
  <conditionalFormatting sqref="U85:U86">
    <cfRule type="cellIs" dxfId="197" priority="78" operator="equal">
      <formula>"HIGH RISK"</formula>
    </cfRule>
  </conditionalFormatting>
  <conditionalFormatting sqref="U97:U100">
    <cfRule type="cellIs" dxfId="196" priority="75" operator="equal">
      <formula>"HIGH RISK"</formula>
    </cfRule>
  </conditionalFormatting>
  <conditionalFormatting sqref="U111:U112">
    <cfRule type="cellIs" dxfId="195" priority="72" operator="equal">
      <formula>"HIGH RISK"</formula>
    </cfRule>
  </conditionalFormatting>
  <conditionalFormatting sqref="P52">
    <cfRule type="containsText" dxfId="194" priority="69" operator="containsText" text="HIGH RISK">
      <formula>NOT(ISERROR(SEARCH("HIGH RISK",P52)))</formula>
    </cfRule>
    <cfRule type="containsText" dxfId="193" priority="70" operator="containsText" text="INCREASED RISK">
      <formula>NOT(ISERROR(SEARCH("INCREASED RISK",P52)))</formula>
    </cfRule>
    <cfRule type="containsText" dxfId="192" priority="71" operator="containsText" text="MODERATE RISK">
      <formula>NOT(ISERROR(SEARCH("MODERATE RISK",P52)))</formula>
    </cfRule>
  </conditionalFormatting>
  <conditionalFormatting sqref="P65">
    <cfRule type="containsText" dxfId="191" priority="66" operator="containsText" text="HIGH RISK">
      <formula>NOT(ISERROR(SEARCH("HIGH RISK",P65)))</formula>
    </cfRule>
    <cfRule type="containsText" dxfId="190" priority="67" operator="containsText" text="INCREASED RISK">
      <formula>NOT(ISERROR(SEARCH("INCREASED RISK",P65)))</formula>
    </cfRule>
    <cfRule type="containsText" dxfId="189" priority="68" operator="containsText" text="MODERATE RISK">
      <formula>NOT(ISERROR(SEARCH("MODERATE RISK",P65)))</formula>
    </cfRule>
  </conditionalFormatting>
  <conditionalFormatting sqref="P90">
    <cfRule type="containsText" dxfId="188" priority="60" operator="containsText" text="HIGH RISK">
      <formula>NOT(ISERROR(SEARCH("HIGH RISK",P90)))</formula>
    </cfRule>
    <cfRule type="containsText" dxfId="187" priority="61" operator="containsText" text="INCREASED RISK">
      <formula>NOT(ISERROR(SEARCH("INCREASED RISK",P90)))</formula>
    </cfRule>
    <cfRule type="containsText" dxfId="186" priority="62" operator="containsText" text="MODERATE RISK">
      <formula>NOT(ISERROR(SEARCH("MODERATE RISK",P90)))</formula>
    </cfRule>
  </conditionalFormatting>
  <conditionalFormatting sqref="P104">
    <cfRule type="containsText" dxfId="185" priority="57" operator="containsText" text="HIGH RISK">
      <formula>NOT(ISERROR(SEARCH("HIGH RISK",P104)))</formula>
    </cfRule>
    <cfRule type="containsText" dxfId="184" priority="58" operator="containsText" text="INCREASED RISK">
      <formula>NOT(ISERROR(SEARCH("INCREASED RISK",P104)))</formula>
    </cfRule>
    <cfRule type="containsText" dxfId="183" priority="59" operator="containsText" text="MODERATE RISK">
      <formula>NOT(ISERROR(SEARCH("MODERATE RISK",P104)))</formula>
    </cfRule>
  </conditionalFormatting>
  <conditionalFormatting sqref="P116">
    <cfRule type="containsText" dxfId="182" priority="54" operator="containsText" text="HIGH RISK">
      <formula>NOT(ISERROR(SEARCH("HIGH RISK",P116)))</formula>
    </cfRule>
    <cfRule type="containsText" dxfId="181" priority="55" operator="containsText" text="INCREASED RISK">
      <formula>NOT(ISERROR(SEARCH("INCREASED RISK",P116)))</formula>
    </cfRule>
    <cfRule type="containsText" dxfId="180" priority="56" operator="containsText" text="MODERATE RISK">
      <formula>NOT(ISERROR(SEARCH("MODERATE RISK",P116)))</formula>
    </cfRule>
  </conditionalFormatting>
  <conditionalFormatting sqref="U42:W42">
    <cfRule type="containsText" dxfId="179" priority="48" operator="containsText" text="HIGH RISK">
      <formula>NOT(ISERROR(SEARCH("HIGH RISK",U42)))</formula>
    </cfRule>
    <cfRule type="containsText" dxfId="178" priority="49" operator="containsText" text="MEDIUM RISK">
      <formula>NOT(ISERROR(SEARCH("MEDIUM RISK",U42)))</formula>
    </cfRule>
    <cfRule type="containsText" dxfId="177" priority="50" operator="containsText" text="REGULAR RISK">
      <formula>NOT(ISERROR(SEARCH("REGULAR RISK",U42)))</formula>
    </cfRule>
  </conditionalFormatting>
  <conditionalFormatting sqref="O49:O50">
    <cfRule type="containsText" dxfId="176" priority="39" operator="containsText" text="HIGH RISK">
      <formula>NOT(ISERROR(SEARCH("HIGH RISK",O49)))</formula>
    </cfRule>
    <cfRule type="containsText" dxfId="175" priority="40" operator="containsText" text="MEDIUM RISK">
      <formula>NOT(ISERROR(SEARCH("MEDIUM RISK",O49)))</formula>
    </cfRule>
    <cfRule type="containsText" dxfId="174" priority="41" operator="containsText" text="REGULAR RISK">
      <formula>NOT(ISERROR(SEARCH("REGULAR RISK",O49)))</formula>
    </cfRule>
  </conditionalFormatting>
  <conditionalFormatting sqref="O62:O63">
    <cfRule type="containsText" dxfId="173" priority="36" operator="containsText" text="HIGH RISK">
      <formula>NOT(ISERROR(SEARCH("HIGH RISK",O62)))</formula>
    </cfRule>
    <cfRule type="containsText" dxfId="172" priority="37" operator="containsText" text="MEDIUM RISK">
      <formula>NOT(ISERROR(SEARCH("MEDIUM RISK",O62)))</formula>
    </cfRule>
    <cfRule type="containsText" dxfId="171" priority="38" operator="containsText" text="REGULAR RISK">
      <formula>NOT(ISERROR(SEARCH("REGULAR RISK",O62)))</formula>
    </cfRule>
  </conditionalFormatting>
  <conditionalFormatting sqref="U37:W37">
    <cfRule type="containsText" dxfId="170" priority="51" operator="containsText" text="HIGH RISK">
      <formula>NOT(ISERROR(SEARCH("HIGH RISK",U37)))</formula>
    </cfRule>
    <cfRule type="containsText" dxfId="169" priority="52" operator="containsText" text="MEDIUM RISK">
      <formula>NOT(ISERROR(SEARCH("MEDIUM RISK",U37)))</formula>
    </cfRule>
    <cfRule type="containsText" dxfId="168" priority="53" operator="containsText" text="REGULAR RISK">
      <formula>NOT(ISERROR(SEARCH("REGULAR RISK",U37)))</formula>
    </cfRule>
  </conditionalFormatting>
  <conditionalFormatting sqref="O75:O76">
    <cfRule type="containsText" dxfId="167" priority="33" operator="containsText" text="HIGH RISK">
      <formula>NOT(ISERROR(SEARCH("HIGH RISK",O75)))</formula>
    </cfRule>
    <cfRule type="containsText" dxfId="166" priority="34" operator="containsText" text="MEDIUM RISK">
      <formula>NOT(ISERROR(SEARCH("MEDIUM RISK",O75)))</formula>
    </cfRule>
    <cfRule type="containsText" dxfId="165" priority="35" operator="containsText" text="REGULAR RISK">
      <formula>NOT(ISERROR(SEARCH("REGULAR RISK",O75)))</formula>
    </cfRule>
  </conditionalFormatting>
  <conditionalFormatting sqref="W35:W36">
    <cfRule type="cellIs" dxfId="164" priority="45" operator="equal">
      <formula>"HIGH RISK"</formula>
    </cfRule>
  </conditionalFormatting>
  <conditionalFormatting sqref="O35:O36">
    <cfRule type="containsText" dxfId="163" priority="42" operator="containsText" text="HIGH RISK">
      <formula>NOT(ISERROR(SEARCH("HIGH RISK",O35)))</formula>
    </cfRule>
    <cfRule type="containsText" dxfId="162" priority="43" operator="containsText" text="MEDIUM RISK">
      <formula>NOT(ISERROR(SEARCH("MEDIUM RISK",O35)))</formula>
    </cfRule>
    <cfRule type="containsText" dxfId="161" priority="44" operator="containsText" text="REGULAR RISK">
      <formula>NOT(ISERROR(SEARCH("REGULAR RISK",O35)))</formula>
    </cfRule>
  </conditionalFormatting>
  <conditionalFormatting sqref="O87:O88">
    <cfRule type="containsText" dxfId="160" priority="30" operator="containsText" text="HIGH RISK">
      <formula>NOT(ISERROR(SEARCH("HIGH RISK",O87)))</formula>
    </cfRule>
    <cfRule type="containsText" dxfId="159" priority="31" operator="containsText" text="MEDIUM RISK">
      <formula>NOT(ISERROR(SEARCH("MEDIUM RISK",O87)))</formula>
    </cfRule>
    <cfRule type="containsText" dxfId="158" priority="32" operator="containsText" text="REGULAR RISK">
      <formula>NOT(ISERROR(SEARCH("REGULAR RISK",O87)))</formula>
    </cfRule>
  </conditionalFormatting>
  <conditionalFormatting sqref="O101:O102">
    <cfRule type="containsText" dxfId="157" priority="27" operator="containsText" text="HIGH RISK">
      <formula>NOT(ISERROR(SEARCH("HIGH RISK",O101)))</formula>
    </cfRule>
    <cfRule type="containsText" dxfId="156" priority="28" operator="containsText" text="MEDIUM RISK">
      <formula>NOT(ISERROR(SEARCH("MEDIUM RISK",O101)))</formula>
    </cfRule>
    <cfRule type="containsText" dxfId="155" priority="29" operator="containsText" text="REGULAR RISK">
      <formula>NOT(ISERROR(SEARCH("REGULAR RISK",O101)))</formula>
    </cfRule>
  </conditionalFormatting>
  <conditionalFormatting sqref="O113:O114">
    <cfRule type="containsText" dxfId="154" priority="24" operator="containsText" text="HIGH RISK">
      <formula>NOT(ISERROR(SEARCH("HIGH RISK",O113)))</formula>
    </cfRule>
    <cfRule type="containsText" dxfId="153" priority="25" operator="containsText" text="MEDIUM RISK">
      <formula>NOT(ISERROR(SEARCH("MEDIUM RISK",O113)))</formula>
    </cfRule>
    <cfRule type="containsText" dxfId="152" priority="26" operator="containsText" text="REGULAR RISK">
      <formula>NOT(ISERROR(SEARCH("REGULAR RISK",O113)))</formula>
    </cfRule>
  </conditionalFormatting>
  <conditionalFormatting sqref="U34">
    <cfRule type="dataBar" priority="22">
      <dataBar>
        <cfvo type="min"/>
        <cfvo type="max"/>
        <color rgb="FF638EC6"/>
      </dataBar>
      <extLst>
        <ext xmlns:x14="http://schemas.microsoft.com/office/spreadsheetml/2009/9/main" uri="{B025F937-C7B1-47D3-B67F-A62EFF666E3E}">
          <x14:id>{1FBCDD41-B63D-8948-A364-52DDD2B5376C}</x14:id>
        </ext>
      </extLst>
    </cfRule>
  </conditionalFormatting>
  <conditionalFormatting sqref="P78">
    <cfRule type="containsText" dxfId="151" priority="19" operator="containsText" text="HIGH RISK">
      <formula>NOT(ISERROR(SEARCH("HIGH RISK",P78)))</formula>
    </cfRule>
    <cfRule type="containsText" dxfId="150" priority="20" operator="containsText" text="INCREASED RISK">
      <formula>NOT(ISERROR(SEARCH("INCREASED RISK",P78)))</formula>
    </cfRule>
    <cfRule type="containsText" dxfId="149" priority="21" operator="containsText" text="MODERATE RISK">
      <formula>NOT(ISERROR(SEARCH("MODERATE RISK",P78)))</formula>
    </cfRule>
  </conditionalFormatting>
  <conditionalFormatting sqref="V97">
    <cfRule type="cellIs" dxfId="148" priority="16" operator="equal">
      <formula>"HIGH RISK"</formula>
    </cfRule>
  </conditionalFormatting>
  <conditionalFormatting sqref="V98">
    <cfRule type="cellIs" dxfId="147" priority="13" operator="equal">
      <formula>"HIGH RISK"</formula>
    </cfRule>
  </conditionalFormatting>
  <conditionalFormatting sqref="V99">
    <cfRule type="cellIs" dxfId="146" priority="10" operator="equal">
      <formula>"HIGH RISK"</formula>
    </cfRule>
  </conditionalFormatting>
  <conditionalFormatting sqref="V100">
    <cfRule type="cellIs" dxfId="145" priority="4" operator="equal">
      <formula>"HIGH RISK"</formula>
    </cfRule>
  </conditionalFormatting>
  <conditionalFormatting sqref="V33">
    <cfRule type="cellIs" dxfId="144" priority="1" operator="equal">
      <formula>"HIGH RISK"</formula>
    </cfRule>
  </conditionalFormatting>
  <dataValidations count="11">
    <dataValidation type="list" showInputMessage="1" showErrorMessage="1" sqref="T16">
      <formula1>$B$2:$B$5</formula1>
    </dataValidation>
    <dataValidation type="list" showInputMessage="1" showErrorMessage="1" sqref="T17">
      <formula1>$C$2:$C$5</formula1>
    </dataValidation>
    <dataValidation type="list" showInputMessage="1" showErrorMessage="1" sqref="T33">
      <formula1>$D$2:$D$7</formula1>
    </dataValidation>
    <dataValidation type="list" showInputMessage="1" showErrorMessage="1" sqref="T72">
      <formula1>$E$2:$E$4</formula1>
    </dataValidation>
    <dataValidation type="list" showInputMessage="1" showErrorMessage="1" sqref="T73">
      <formula1>$F$2:$F$4</formula1>
    </dataValidation>
    <dataValidation type="list" showInputMessage="1" showErrorMessage="1" sqref="T74">
      <formula1>$G$2:$G$5</formula1>
    </dataValidation>
    <dataValidation type="list" showInputMessage="1" showErrorMessage="1" sqref="T85">
      <formula1>$H$2:$H$6</formula1>
    </dataValidation>
    <dataValidation type="list" showInputMessage="1" showErrorMessage="1" sqref="T86">
      <formula1>$I$2:$I$8</formula1>
    </dataValidation>
    <dataValidation type="list" showInputMessage="1" showErrorMessage="1" sqref="T98">
      <formula1>$J$2:$J$6</formula1>
    </dataValidation>
    <dataValidation type="list" showInputMessage="1" showErrorMessage="1" sqref="T99">
      <formula1>$K$2:$K$6</formula1>
    </dataValidation>
    <dataValidation type="list" showInputMessage="1" showErrorMessage="1" sqref="T100">
      <formula1>$L$2:$L$5</formula1>
    </dataValidation>
  </dataValidations>
  <hyperlinks>
    <hyperlink ref="P16" r:id="rId1"/>
    <hyperlink ref="P17" r:id="rId2"/>
    <hyperlink ref="P22" r:id="rId3"/>
    <hyperlink ref="P18" r:id="rId4"/>
    <hyperlink ref="P20" r:id="rId5"/>
    <hyperlink ref="P59" r:id="rId6"/>
    <hyperlink ref="P85" r:id="rId7"/>
    <hyperlink ref="P86" r:id="rId8"/>
    <hyperlink ref="P97" r:id="rId9"/>
    <hyperlink ref="P98" r:id="rId10"/>
    <hyperlink ref="P99" r:id="rId11"/>
    <hyperlink ref="P111" r:id="rId12"/>
    <hyperlink ref="P112" r:id="rId13"/>
    <hyperlink ref="P60" r:id="rId14"/>
    <hyperlink ref="P61" r:id="rId15"/>
    <hyperlink ref="P19" r:id="rId16"/>
    <hyperlink ref="P33" r:id="rId17"/>
    <hyperlink ref="P34" r:id="rId18"/>
    <hyperlink ref="P45" r:id="rId19"/>
    <hyperlink ref="P46" r:id="rId20"/>
    <hyperlink ref="P47" r:id="rId21"/>
    <hyperlink ref="P48" r:id="rId22"/>
    <hyperlink ref="P72" r:id="rId23"/>
    <hyperlink ref="P73" r:id="rId24"/>
    <hyperlink ref="P74" r:id="rId25"/>
    <hyperlink ref="O4:X4" location="NaFSA_Tool_1.0!R13" display="1. Level of Food Insecurity"/>
    <hyperlink ref="O11:X11" location="NaFSA_Tool_1.0!R109" display="8. Labor Rights"/>
    <hyperlink ref="O10:X10" location="NaFSA_Tool_1.0!R95" display="7. Human Rights"/>
    <hyperlink ref="R9:T9" location="NaFSA_Tool_1.0!R83" display="6. Functioning Governments"/>
    <hyperlink ref="R8:T8" location="NaFSA_Tool_1.0!R70" display="5. National Development Strategies"/>
    <hyperlink ref="O7:X7" location="NaFSA_Tool_1.0!R57" display="4. Occurrence of Disasters"/>
    <hyperlink ref="O5:X5" location="NaFSA_Tool_1.0!R31" display="2. Access to Water"/>
    <hyperlink ref="O6:X6" location="NaFSA_Tool_1.0!R43" display="3. Level of Human Development"/>
    <hyperlink ref="P21" r:id="rId26"/>
    <hyperlink ref="P100" r:id="rId27"/>
  </hyperlinks>
  <pageMargins left="0.25" right="0.25" top="0.75" bottom="0.75" header="0.3" footer="0.3"/>
  <pageSetup paperSize="9" scale="32" fitToWidth="0" fitToHeight="4" orientation="portrait" horizontalDpi="4294967295" verticalDpi="4294967295" r:id="rId28"/>
  <rowBreaks count="3" manualBreakCount="3">
    <brk id="30" max="16383" man="1"/>
    <brk id="55" max="16383" man="1"/>
    <brk id="89" max="16383" man="1"/>
  </rowBreaks>
  <drawing r:id="rId29"/>
  <extLst>
    <ext xmlns:x14="http://schemas.microsoft.com/office/spreadsheetml/2009/9/main" uri="{78C0D931-6437-407d-A8EE-F0AAD7539E65}">
      <x14:conditionalFormattings>
        <x14:conditionalFormatting xmlns:xm="http://schemas.microsoft.com/office/excel/2006/main">
          <x14:cfRule type="dataBar" id="{1FBCDD41-B63D-8948-A364-52DDD2B5376C}">
            <x14:dataBar minLength="0" maxLength="100" gradient="0">
              <x14:cfvo type="autoMin"/>
              <x14:cfvo type="autoMax"/>
              <x14:negativeFillColor theme="7"/>
              <x14:axisColor rgb="FF000000"/>
            </x14:dataBar>
          </x14:cfRule>
          <xm:sqref>U34</xm:sqref>
        </x14:conditionalFormatting>
        <x14:conditionalFormatting xmlns:xm="http://schemas.microsoft.com/office/excel/2006/main">
          <x14:cfRule type="containsText" priority="310" operator="containsText" id="{B3F80035-B24D-E744-868B-446DEC7AB7FE}">
            <xm:f>NOT(ISERROR(SEARCH("MEDIUM RISK",W17)))</xm:f>
            <xm:f>"MEDIUM RISK"</xm:f>
            <x14:dxf>
              <fill>
                <patternFill>
                  <bgColor rgb="FFFFFF00"/>
                </patternFill>
              </fill>
            </x14:dxf>
          </x14:cfRule>
          <x14:cfRule type="containsText" priority="311" operator="containsText" id="{C928FBA3-2D29-274D-BABB-329F21923C02}">
            <xm:f>NOT(ISERROR(SEARCH("REGULAR RISK",W17)))</xm:f>
            <xm:f>"REGULAR RISK"</xm:f>
            <x14:dxf>
              <fill>
                <patternFill>
                  <bgColor rgb="FF92D050"/>
                </patternFill>
              </fill>
            </x14:dxf>
          </x14:cfRule>
          <xm:sqref>W17:W24</xm:sqref>
        </x14:conditionalFormatting>
        <x14:conditionalFormatting xmlns:xm="http://schemas.microsoft.com/office/excel/2006/main">
          <x14:cfRule type="containsText" priority="304" operator="containsText" id="{8CA2CD83-85C1-014E-97A5-8CFBF62F3AD5}">
            <xm:f>NOT(ISERROR(SEARCH("INCREASED RISK",U16)))</xm:f>
            <xm:f>"INCREASED RISK"</xm:f>
            <x14:dxf>
              <fill>
                <patternFill>
                  <bgColor rgb="FFFF9900"/>
                </patternFill>
              </fill>
            </x14:dxf>
          </x14:cfRule>
          <x14:cfRule type="containsText" priority="305" operator="containsText" id="{6563512D-F71E-4D59-87D7-AE28B800F416}">
            <xm:f>NOT(ISERROR(SEARCH("MODERATE RISK",U16)))</xm:f>
            <xm:f>"MODERATE RISK"</xm:f>
            <x14:dxf>
              <fill>
                <patternFill>
                  <bgColor rgb="FFFFF2CC"/>
                </patternFill>
              </fill>
            </x14:dxf>
          </x14:cfRule>
          <xm:sqref>U16:W16</xm:sqref>
        </x14:conditionalFormatting>
        <x14:conditionalFormatting xmlns:xm="http://schemas.microsoft.com/office/excel/2006/main">
          <x14:cfRule type="containsText" priority="295" operator="containsText" id="{B919A242-6119-BE46-A0F1-7A3C7D7028D8}">
            <xm:f>NOT(ISERROR(SEARCH("MEDIUM RISK",W62)))</xm:f>
            <xm:f>"MEDIUM RISK"</xm:f>
            <x14:dxf>
              <fill>
                <patternFill>
                  <bgColor rgb="FFFFFF00"/>
                </patternFill>
              </fill>
            </x14:dxf>
          </x14:cfRule>
          <x14:cfRule type="containsText" priority="296" operator="containsText" id="{F0F4B727-3B29-F948-8D6D-1231DA5CCA07}">
            <xm:f>NOT(ISERROR(SEARCH("REGULAR RISK",W62)))</xm:f>
            <xm:f>"REGULAR RISK"</xm:f>
            <x14:dxf>
              <fill>
                <patternFill>
                  <bgColor rgb="FF92D050"/>
                </patternFill>
              </fill>
            </x14:dxf>
          </x14:cfRule>
          <xm:sqref>W62:W63</xm:sqref>
        </x14:conditionalFormatting>
        <x14:conditionalFormatting xmlns:xm="http://schemas.microsoft.com/office/excel/2006/main">
          <x14:cfRule type="containsText" priority="292" operator="containsText" id="{CB3037BB-A458-8747-889D-ED8CB053FE1C}">
            <xm:f>NOT(ISERROR(SEARCH("MEDIUM RISK",W87)))</xm:f>
            <xm:f>"MEDIUM RISK"</xm:f>
            <x14:dxf>
              <fill>
                <patternFill>
                  <bgColor rgb="FFFFFF00"/>
                </patternFill>
              </fill>
            </x14:dxf>
          </x14:cfRule>
          <x14:cfRule type="containsText" priority="293" operator="containsText" id="{912D215B-1934-D042-8187-3A2C624DA7A4}">
            <xm:f>NOT(ISERROR(SEARCH("REGULAR RISK",W87)))</xm:f>
            <xm:f>"REGULAR RISK"</xm:f>
            <x14:dxf>
              <fill>
                <patternFill>
                  <bgColor rgb="FF92D050"/>
                </patternFill>
              </fill>
            </x14:dxf>
          </x14:cfRule>
          <xm:sqref>W87:W88</xm:sqref>
        </x14:conditionalFormatting>
        <x14:conditionalFormatting xmlns:xm="http://schemas.microsoft.com/office/excel/2006/main">
          <x14:cfRule type="containsText" priority="289" operator="containsText" id="{46739350-5E12-4B4E-9925-A502FB7107BE}">
            <xm:f>NOT(ISERROR(SEARCH("MEDIUM RISK",W101)))</xm:f>
            <xm:f>"MEDIUM RISK"</xm:f>
            <x14:dxf>
              <fill>
                <patternFill>
                  <bgColor rgb="FFFFFF00"/>
                </patternFill>
              </fill>
            </x14:dxf>
          </x14:cfRule>
          <x14:cfRule type="containsText" priority="290" operator="containsText" id="{6D27CCEF-2B8D-2B4D-BB14-96275DC625E9}">
            <xm:f>NOT(ISERROR(SEARCH("REGULAR RISK",W101)))</xm:f>
            <xm:f>"REGULAR RISK"</xm:f>
            <x14:dxf>
              <fill>
                <patternFill>
                  <bgColor rgb="FF92D050"/>
                </patternFill>
              </fill>
            </x14:dxf>
          </x14:cfRule>
          <xm:sqref>W101:W102</xm:sqref>
        </x14:conditionalFormatting>
        <x14:conditionalFormatting xmlns:xm="http://schemas.microsoft.com/office/excel/2006/main">
          <x14:cfRule type="containsText" priority="286" operator="containsText" id="{31E43024-4089-6D49-97A7-75DF804128B9}">
            <xm:f>NOT(ISERROR(SEARCH("MEDIUM RISK",W113)))</xm:f>
            <xm:f>"MEDIUM RISK"</xm:f>
            <x14:dxf>
              <fill>
                <patternFill>
                  <bgColor rgb="FFFFFF00"/>
                </patternFill>
              </fill>
            </x14:dxf>
          </x14:cfRule>
          <x14:cfRule type="containsText" priority="287" operator="containsText" id="{0F5CA970-B3D9-7B46-AA89-6EE83635FF82}">
            <xm:f>NOT(ISERROR(SEARCH("REGULAR RISK",W113)))</xm:f>
            <xm:f>"REGULAR RISK"</xm:f>
            <x14:dxf>
              <fill>
                <patternFill>
                  <bgColor rgb="FF92D050"/>
                </patternFill>
              </fill>
            </x14:dxf>
          </x14:cfRule>
          <xm:sqref>W113:W114</xm:sqref>
        </x14:conditionalFormatting>
        <x14:conditionalFormatting xmlns:xm="http://schemas.microsoft.com/office/excel/2006/main">
          <x14:cfRule type="containsText" priority="283" operator="containsText" id="{DEF3E9DA-26F3-6043-BD39-A5448EB69060}">
            <xm:f>NOT(ISERROR(SEARCH("MEDIUM RISK",V17)))</xm:f>
            <xm:f>"MEDIUM RISK"</xm:f>
            <x14:dxf>
              <fill>
                <patternFill>
                  <bgColor rgb="FFFFFF00"/>
                </patternFill>
              </fill>
            </x14:dxf>
          </x14:cfRule>
          <x14:cfRule type="containsText" priority="284" operator="containsText" id="{25444899-6BAF-E54D-A48F-AA5862431F6F}">
            <xm:f>NOT(ISERROR(SEARCH("REGULAR RISK",V17)))</xm:f>
            <xm:f>"REGULAR RISK"</xm:f>
            <x14:dxf>
              <fill>
                <patternFill>
                  <bgColor rgb="FF92D050"/>
                </patternFill>
              </fill>
            </x14:dxf>
          </x14:cfRule>
          <xm:sqref>V17</xm:sqref>
        </x14:conditionalFormatting>
        <x14:conditionalFormatting xmlns:xm="http://schemas.microsoft.com/office/excel/2006/main">
          <x14:cfRule type="containsText" priority="280" operator="containsText" id="{AA8B3A11-65EF-4F4D-8DA1-EB507B48C743}">
            <xm:f>NOT(ISERROR(SEARCH("MEDIUM RISK",V18)))</xm:f>
            <xm:f>"MEDIUM RISK"</xm:f>
            <x14:dxf>
              <fill>
                <patternFill>
                  <bgColor rgb="FFFFFF00"/>
                </patternFill>
              </fill>
            </x14:dxf>
          </x14:cfRule>
          <x14:cfRule type="containsText" priority="281" operator="containsText" id="{B669075F-CC2B-1748-8787-0B045518E20A}">
            <xm:f>NOT(ISERROR(SEARCH("REGULAR RISK",V18)))</xm:f>
            <xm:f>"REGULAR RISK"</xm:f>
            <x14:dxf>
              <fill>
                <patternFill>
                  <bgColor rgb="FF92D050"/>
                </patternFill>
              </fill>
            </x14:dxf>
          </x14:cfRule>
          <xm:sqref>V18</xm:sqref>
        </x14:conditionalFormatting>
        <x14:conditionalFormatting xmlns:xm="http://schemas.microsoft.com/office/excel/2006/main">
          <x14:cfRule type="containsText" priority="277" operator="containsText" id="{2CCEEE5D-C67F-6C4D-9F72-900C854362AB}">
            <xm:f>NOT(ISERROR(SEARCH("MEDIUM RISK",V19)))</xm:f>
            <xm:f>"MEDIUM RISK"</xm:f>
            <x14:dxf>
              <fill>
                <patternFill>
                  <bgColor rgb="FFFFFF00"/>
                </patternFill>
              </fill>
            </x14:dxf>
          </x14:cfRule>
          <x14:cfRule type="containsText" priority="278" operator="containsText" id="{53538054-BEC5-BB4F-96F7-9B10AE2E53B7}">
            <xm:f>NOT(ISERROR(SEARCH("REGULAR RISK",V19)))</xm:f>
            <xm:f>"REGULAR RISK"</xm:f>
            <x14:dxf>
              <fill>
                <patternFill>
                  <bgColor rgb="FF92D050"/>
                </patternFill>
              </fill>
            </x14:dxf>
          </x14:cfRule>
          <xm:sqref>V19</xm:sqref>
        </x14:conditionalFormatting>
        <x14:conditionalFormatting xmlns:xm="http://schemas.microsoft.com/office/excel/2006/main">
          <x14:cfRule type="containsText" priority="274" operator="containsText" id="{4535C816-FB91-4F42-95F2-E6AF4D26772C}">
            <xm:f>NOT(ISERROR(SEARCH("MEDIUM RISK",V20)))</xm:f>
            <xm:f>"MEDIUM RISK"</xm:f>
            <x14:dxf>
              <fill>
                <patternFill>
                  <bgColor rgb="FFFFFF00"/>
                </patternFill>
              </fill>
            </x14:dxf>
          </x14:cfRule>
          <x14:cfRule type="containsText" priority="275" operator="containsText" id="{6F17FFD1-7F67-BB49-B7DF-BD37035078B7}">
            <xm:f>NOT(ISERROR(SEARCH("REGULAR RISK",V20)))</xm:f>
            <xm:f>"REGULAR RISK"</xm:f>
            <x14:dxf>
              <fill>
                <patternFill>
                  <bgColor rgb="FF92D050"/>
                </patternFill>
              </fill>
            </x14:dxf>
          </x14:cfRule>
          <xm:sqref>V20:V21</xm:sqref>
        </x14:conditionalFormatting>
        <x14:conditionalFormatting xmlns:xm="http://schemas.microsoft.com/office/excel/2006/main">
          <x14:cfRule type="containsText" priority="271" operator="containsText" id="{0298AFC5-2D91-D74A-A923-8F1FF12DE3EA}">
            <xm:f>NOT(ISERROR(SEARCH("MEDIUM RISK",V22)))</xm:f>
            <xm:f>"MEDIUM RISK"</xm:f>
            <x14:dxf>
              <fill>
                <patternFill>
                  <bgColor rgb="FFFFFF00"/>
                </patternFill>
              </fill>
            </x14:dxf>
          </x14:cfRule>
          <x14:cfRule type="containsText" priority="272" operator="containsText" id="{6FFEE2F0-91C2-1A44-877D-480C492AD27B}">
            <xm:f>NOT(ISERROR(SEARCH("REGULAR RISK",V22)))</xm:f>
            <xm:f>"REGULAR RISK"</xm:f>
            <x14:dxf>
              <fill>
                <patternFill>
                  <bgColor rgb="FF92D050"/>
                </patternFill>
              </fill>
            </x14:dxf>
          </x14:cfRule>
          <xm:sqref>V22:V24</xm:sqref>
        </x14:conditionalFormatting>
        <x14:conditionalFormatting xmlns:xm="http://schemas.microsoft.com/office/excel/2006/main">
          <x14:cfRule type="containsText" priority="268" operator="containsText" id="{94E756DA-3B5E-6A4B-87D1-17A6C0853211}">
            <xm:f>NOT(ISERROR(SEARCH("MEDIUM RISK",V59)))</xm:f>
            <xm:f>"MEDIUM RISK"</xm:f>
            <x14:dxf>
              <fill>
                <patternFill>
                  <bgColor rgb="FFFFFF00"/>
                </patternFill>
              </fill>
            </x14:dxf>
          </x14:cfRule>
          <x14:cfRule type="containsText" priority="269" operator="containsText" id="{8F44DDA0-E31E-E840-AB8F-D72FA4D123ED}">
            <xm:f>NOT(ISERROR(SEARCH("REGULAR RISK",V59)))</xm:f>
            <xm:f>"REGULAR RISK"</xm:f>
            <x14:dxf>
              <fill>
                <patternFill>
                  <bgColor rgb="FF92D050"/>
                </patternFill>
              </fill>
            </x14:dxf>
          </x14:cfRule>
          <xm:sqref>V59</xm:sqref>
        </x14:conditionalFormatting>
        <x14:conditionalFormatting xmlns:xm="http://schemas.microsoft.com/office/excel/2006/main">
          <x14:cfRule type="containsText" priority="265" operator="containsText" id="{B987547F-39AD-8149-9838-6F86E7A199E5}">
            <xm:f>NOT(ISERROR(SEARCH("MEDIUM RISK",V60)))</xm:f>
            <xm:f>"MEDIUM RISK"</xm:f>
            <x14:dxf>
              <fill>
                <patternFill>
                  <bgColor rgb="FFFFFF00"/>
                </patternFill>
              </fill>
            </x14:dxf>
          </x14:cfRule>
          <x14:cfRule type="containsText" priority="266" operator="containsText" id="{6F82C658-41F1-8142-AB59-25B501EFFE6F}">
            <xm:f>NOT(ISERROR(SEARCH("REGULAR RISK",V60)))</xm:f>
            <xm:f>"REGULAR RISK"</xm:f>
            <x14:dxf>
              <fill>
                <patternFill>
                  <bgColor rgb="FF92D050"/>
                </patternFill>
              </fill>
            </x14:dxf>
          </x14:cfRule>
          <xm:sqref>V60</xm:sqref>
        </x14:conditionalFormatting>
        <x14:conditionalFormatting xmlns:xm="http://schemas.microsoft.com/office/excel/2006/main">
          <x14:cfRule type="containsText" priority="262" operator="containsText" id="{93B1BD5B-EEA1-B74B-B374-A241E1210FF3}">
            <xm:f>NOT(ISERROR(SEARCH("MEDIUM RISK",V61)))</xm:f>
            <xm:f>"MEDIUM RISK"</xm:f>
            <x14:dxf>
              <fill>
                <patternFill>
                  <bgColor rgb="FFFFFF00"/>
                </patternFill>
              </fill>
            </x14:dxf>
          </x14:cfRule>
          <x14:cfRule type="containsText" priority="263" operator="containsText" id="{368C1976-1A57-164A-B689-0B37972D8258}">
            <xm:f>NOT(ISERROR(SEARCH("REGULAR RISK",V61)))</xm:f>
            <xm:f>"REGULAR RISK"</xm:f>
            <x14:dxf>
              <fill>
                <patternFill>
                  <bgColor rgb="FF92D050"/>
                </patternFill>
              </fill>
            </x14:dxf>
          </x14:cfRule>
          <xm:sqref>V61</xm:sqref>
        </x14:conditionalFormatting>
        <x14:conditionalFormatting xmlns:xm="http://schemas.microsoft.com/office/excel/2006/main">
          <x14:cfRule type="containsText" priority="250" operator="containsText" id="{CD16EEB0-AE14-264A-823C-E5640AAAFBBD}">
            <xm:f>NOT(ISERROR(SEARCH("MEDIUM RISK",V86)))</xm:f>
            <xm:f>"MEDIUM RISK"</xm:f>
            <x14:dxf>
              <fill>
                <patternFill>
                  <bgColor rgb="FFFFFF00"/>
                </patternFill>
              </fill>
            </x14:dxf>
          </x14:cfRule>
          <x14:cfRule type="containsText" priority="251" operator="containsText" id="{43E13608-CB5B-4444-A88C-211676AC4592}">
            <xm:f>NOT(ISERROR(SEARCH("REGULAR RISK",V86)))</xm:f>
            <xm:f>"REGULAR RISK"</xm:f>
            <x14:dxf>
              <fill>
                <patternFill>
                  <bgColor rgb="FF92D050"/>
                </patternFill>
              </fill>
            </x14:dxf>
          </x14:cfRule>
          <xm:sqref>V86</xm:sqref>
        </x14:conditionalFormatting>
        <x14:conditionalFormatting xmlns:xm="http://schemas.microsoft.com/office/excel/2006/main">
          <x14:cfRule type="containsText" priority="256" operator="containsText" id="{EF0B2639-D9F7-7A46-AAD4-DB423325DB9F}">
            <xm:f>NOT(ISERROR(SEARCH("MEDIUM RISK",V62)))</xm:f>
            <xm:f>"MEDIUM RISK"</xm:f>
            <x14:dxf>
              <fill>
                <patternFill>
                  <bgColor rgb="FFFFFF00"/>
                </patternFill>
              </fill>
            </x14:dxf>
          </x14:cfRule>
          <x14:cfRule type="containsText" priority="257" operator="containsText" id="{37740A30-3E92-EE47-86A1-44B0BA2A235B}">
            <xm:f>NOT(ISERROR(SEARCH("REGULAR RISK",V62)))</xm:f>
            <xm:f>"REGULAR RISK"</xm:f>
            <x14:dxf>
              <fill>
                <patternFill>
                  <bgColor rgb="FF92D050"/>
                </patternFill>
              </fill>
            </x14:dxf>
          </x14:cfRule>
          <xm:sqref>V62:V63</xm:sqref>
        </x14:conditionalFormatting>
        <x14:conditionalFormatting xmlns:xm="http://schemas.microsoft.com/office/excel/2006/main">
          <x14:cfRule type="containsText" priority="253" operator="containsText" id="{03073935-9527-EE40-940A-9EBF86D243C0}">
            <xm:f>NOT(ISERROR(SEARCH("MEDIUM RISK",V85)))</xm:f>
            <xm:f>"MEDIUM RISK"</xm:f>
            <x14:dxf>
              <fill>
                <patternFill>
                  <bgColor rgb="FFFFFF00"/>
                </patternFill>
              </fill>
            </x14:dxf>
          </x14:cfRule>
          <x14:cfRule type="containsText" priority="254" operator="containsText" id="{F8A5744B-48D4-8142-B99A-FC1DA27D1320}">
            <xm:f>NOT(ISERROR(SEARCH("REGULAR RISK",V85)))</xm:f>
            <xm:f>"REGULAR RISK"</xm:f>
            <x14:dxf>
              <fill>
                <patternFill>
                  <bgColor rgb="FF92D050"/>
                </patternFill>
              </fill>
            </x14:dxf>
          </x14:cfRule>
          <xm:sqref>V85</xm:sqref>
        </x14:conditionalFormatting>
        <x14:conditionalFormatting xmlns:xm="http://schemas.microsoft.com/office/excel/2006/main">
          <x14:cfRule type="containsText" priority="223" operator="containsText" id="{804D8F60-169B-DF4A-A3B6-8ECD50F4DBDB}">
            <xm:f>NOT(ISERROR(SEARCH("MEDIUM RISK",V112)))</xm:f>
            <xm:f>"MEDIUM RISK"</xm:f>
            <x14:dxf>
              <fill>
                <patternFill>
                  <bgColor rgb="FFFFFF00"/>
                </patternFill>
              </fill>
            </x14:dxf>
          </x14:cfRule>
          <x14:cfRule type="containsText" priority="224" operator="containsText" id="{975F4F00-DA4F-A941-B3E4-1F782311BD48}">
            <xm:f>NOT(ISERROR(SEARCH("REGULAR RISK",V112)))</xm:f>
            <xm:f>"REGULAR RISK"</xm:f>
            <x14:dxf>
              <fill>
                <patternFill>
                  <bgColor rgb="FF92D050"/>
                </patternFill>
              </fill>
            </x14:dxf>
          </x14:cfRule>
          <xm:sqref>V112</xm:sqref>
        </x14:conditionalFormatting>
        <x14:conditionalFormatting xmlns:xm="http://schemas.microsoft.com/office/excel/2006/main">
          <x14:cfRule type="containsText" priority="244" operator="containsText" id="{D36467CB-DF80-164C-85F8-77DDD2C03F10}">
            <xm:f>NOT(ISERROR(SEARCH("MEDIUM RISK",V87)))</xm:f>
            <xm:f>"MEDIUM RISK"</xm:f>
            <x14:dxf>
              <fill>
                <patternFill>
                  <bgColor rgb="FFFFFF00"/>
                </patternFill>
              </fill>
            </x14:dxf>
          </x14:cfRule>
          <x14:cfRule type="containsText" priority="245" operator="containsText" id="{5DAB76C0-FAE4-444F-898D-21974C5559D2}">
            <xm:f>NOT(ISERROR(SEARCH("REGULAR RISK",V87)))</xm:f>
            <xm:f>"REGULAR RISK"</xm:f>
            <x14:dxf>
              <fill>
                <patternFill>
                  <bgColor rgb="FF92D050"/>
                </patternFill>
              </fill>
            </x14:dxf>
          </x14:cfRule>
          <xm:sqref>V87:V88</xm:sqref>
        </x14:conditionalFormatting>
        <x14:conditionalFormatting xmlns:xm="http://schemas.microsoft.com/office/excel/2006/main">
          <x14:cfRule type="containsText" priority="229" operator="containsText" id="{6F4FF154-849C-B54C-8BA5-EF0D87F82D4E}">
            <xm:f>NOT(ISERROR(SEARCH("MEDIUM RISK",V101)))</xm:f>
            <xm:f>"MEDIUM RISK"</xm:f>
            <x14:dxf>
              <fill>
                <patternFill>
                  <bgColor rgb="FFFFFF00"/>
                </patternFill>
              </fill>
            </x14:dxf>
          </x14:cfRule>
          <x14:cfRule type="containsText" priority="230" operator="containsText" id="{01F920DA-C646-8049-A208-0148F07F4BC1}">
            <xm:f>NOT(ISERROR(SEARCH("REGULAR RISK",V101)))</xm:f>
            <xm:f>"REGULAR RISK"</xm:f>
            <x14:dxf>
              <fill>
                <patternFill>
                  <bgColor rgb="FF92D050"/>
                </patternFill>
              </fill>
            </x14:dxf>
          </x14:cfRule>
          <xm:sqref>V101:V102</xm:sqref>
        </x14:conditionalFormatting>
        <x14:conditionalFormatting xmlns:xm="http://schemas.microsoft.com/office/excel/2006/main">
          <x14:cfRule type="containsText" priority="226" operator="containsText" id="{0840A2B3-86F7-DD48-8611-E71458394807}">
            <xm:f>NOT(ISERROR(SEARCH("MEDIUM RISK",V111)))</xm:f>
            <xm:f>"MEDIUM RISK"</xm:f>
            <x14:dxf>
              <fill>
                <patternFill>
                  <bgColor rgb="FFFFFF00"/>
                </patternFill>
              </fill>
            </x14:dxf>
          </x14:cfRule>
          <x14:cfRule type="containsText" priority="227" operator="containsText" id="{84E5E0F5-CC07-C343-A5EC-9B872632A8D3}">
            <xm:f>NOT(ISERROR(SEARCH("REGULAR RISK",V111)))</xm:f>
            <xm:f>"REGULAR RISK"</xm:f>
            <x14:dxf>
              <fill>
                <patternFill>
                  <bgColor rgb="FF92D050"/>
                </patternFill>
              </fill>
            </x14:dxf>
          </x14:cfRule>
          <xm:sqref>V111</xm:sqref>
        </x14:conditionalFormatting>
        <x14:conditionalFormatting xmlns:xm="http://schemas.microsoft.com/office/excel/2006/main">
          <x14:cfRule type="containsText" priority="217" operator="containsText" id="{531BE787-87B0-614A-8B0D-23C78F33A58B}">
            <xm:f>NOT(ISERROR(SEARCH("MEDIUM RISK",V113)))</xm:f>
            <xm:f>"MEDIUM RISK"</xm:f>
            <x14:dxf>
              <fill>
                <patternFill>
                  <bgColor rgb="FFFFFF00"/>
                </patternFill>
              </fill>
            </x14:dxf>
          </x14:cfRule>
          <x14:cfRule type="containsText" priority="218" operator="containsText" id="{AFC5775E-E4CE-BB4C-BF7F-18D3F3285BF7}">
            <xm:f>NOT(ISERROR(SEARCH("REGULAR RISK",V113)))</xm:f>
            <xm:f>"REGULAR RISK"</xm:f>
            <x14:dxf>
              <fill>
                <patternFill>
                  <bgColor rgb="FF92D050"/>
                </patternFill>
              </fill>
            </x14:dxf>
          </x14:cfRule>
          <xm:sqref>V113:V114</xm:sqref>
        </x14:conditionalFormatting>
        <x14:conditionalFormatting xmlns:xm="http://schemas.microsoft.com/office/excel/2006/main">
          <x14:cfRule type="containsText" priority="196" operator="containsText" id="{4BFBF79D-1839-3E40-8138-B48D07192722}">
            <xm:f>NOT(ISERROR(SEARCH("MEDIUM RISK",V35)))</xm:f>
            <xm:f>"MEDIUM RISK"</xm:f>
            <x14:dxf>
              <fill>
                <patternFill>
                  <bgColor rgb="FFFFFF00"/>
                </patternFill>
              </fill>
            </x14:dxf>
          </x14:cfRule>
          <x14:cfRule type="containsText" priority="197" operator="containsText" id="{DA07CC8A-92A4-A141-A5E2-BD6DE9EEA4E8}">
            <xm:f>NOT(ISERROR(SEARCH("REGULAR RISK",V35)))</xm:f>
            <xm:f>"REGULAR RISK"</xm:f>
            <x14:dxf>
              <fill>
                <patternFill>
                  <bgColor rgb="FF92D050"/>
                </patternFill>
              </fill>
            </x14:dxf>
          </x14:cfRule>
          <xm:sqref>V35:V36</xm:sqref>
        </x14:conditionalFormatting>
        <x14:conditionalFormatting xmlns:xm="http://schemas.microsoft.com/office/excel/2006/main">
          <x14:cfRule type="containsText" priority="211" operator="containsText" id="{C0FDD9A0-336F-3947-9644-508982FBFC61}">
            <xm:f>NOT(ISERROR(SEARCH("MEDIUM RISK",W33)))</xm:f>
            <xm:f>"MEDIUM RISK"</xm:f>
            <x14:dxf>
              <fill>
                <patternFill>
                  <bgColor rgb="FFFFFF00"/>
                </patternFill>
              </fill>
            </x14:dxf>
          </x14:cfRule>
          <x14:cfRule type="containsText" priority="212" operator="containsText" id="{969BAF4C-0D88-A044-B278-F4EA471A0F51}">
            <xm:f>NOT(ISERROR(SEARCH("REGULAR RISK",W33)))</xm:f>
            <xm:f>"REGULAR RISK"</xm:f>
            <x14:dxf>
              <fill>
                <patternFill>
                  <bgColor rgb="FF92D050"/>
                </patternFill>
              </fill>
            </x14:dxf>
          </x14:cfRule>
          <xm:sqref>W33</xm:sqref>
        </x14:conditionalFormatting>
        <x14:conditionalFormatting xmlns:xm="http://schemas.microsoft.com/office/excel/2006/main">
          <x14:cfRule type="containsText" priority="202" operator="containsText" id="{A715D239-8C5C-DF4E-86F3-3C5BDBEC3C78}">
            <xm:f>NOT(ISERROR(SEARCH("MEDIUM RISK",V34)))</xm:f>
            <xm:f>"MEDIUM RISK"</xm:f>
            <x14:dxf>
              <fill>
                <patternFill>
                  <bgColor rgb="FFFFFF00"/>
                </patternFill>
              </fill>
            </x14:dxf>
          </x14:cfRule>
          <x14:cfRule type="containsText" priority="203" operator="containsText" id="{478E21BC-B90F-074A-907E-1A398FC8ABBB}">
            <xm:f>NOT(ISERROR(SEARCH("REGULAR RISK",V34)))</xm:f>
            <xm:f>"REGULAR RISK"</xm:f>
            <x14:dxf>
              <fill>
                <patternFill>
                  <bgColor rgb="FF92D050"/>
                </patternFill>
              </fill>
            </x14:dxf>
          </x14:cfRule>
          <xm:sqref>V34</xm:sqref>
        </x14:conditionalFormatting>
        <x14:conditionalFormatting xmlns:xm="http://schemas.microsoft.com/office/excel/2006/main">
          <x14:cfRule type="containsText" priority="187" operator="containsText" id="{F12AB53B-D1AF-F949-B32D-8C8AEAF9FEB8}">
            <xm:f>NOT(ISERROR(SEARCH("MEDIUM RISK",W45)))</xm:f>
            <xm:f>"MEDIUM RISK"</xm:f>
            <x14:dxf>
              <fill>
                <patternFill>
                  <bgColor rgb="FFFFFF00"/>
                </patternFill>
              </fill>
            </x14:dxf>
          </x14:cfRule>
          <x14:cfRule type="containsText" priority="188" operator="containsText" id="{541E2C8D-16D0-8544-9488-1FFBFAAFB73D}">
            <xm:f>NOT(ISERROR(SEARCH("REGULAR RISK",W45)))</xm:f>
            <xm:f>"REGULAR RISK"</xm:f>
            <x14:dxf>
              <fill>
                <patternFill>
                  <bgColor rgb="FF92D050"/>
                </patternFill>
              </fill>
            </x14:dxf>
          </x14:cfRule>
          <xm:sqref>W45</xm:sqref>
        </x14:conditionalFormatting>
        <x14:conditionalFormatting xmlns:xm="http://schemas.microsoft.com/office/excel/2006/main">
          <x14:cfRule type="containsText" priority="184" operator="containsText" id="{9174787A-A716-604D-B53E-F768427345E8}">
            <xm:f>NOT(ISERROR(SEARCH("MEDIUM RISK",W46)))</xm:f>
            <xm:f>"MEDIUM RISK"</xm:f>
            <x14:dxf>
              <fill>
                <patternFill>
                  <bgColor rgb="FFFFFF00"/>
                </patternFill>
              </fill>
            </x14:dxf>
          </x14:cfRule>
          <x14:cfRule type="containsText" priority="185" operator="containsText" id="{28A960D3-7A62-2441-8685-FE5807543EA4}">
            <xm:f>NOT(ISERROR(SEARCH("REGULAR RISK",W46)))</xm:f>
            <xm:f>"REGULAR RISK"</xm:f>
            <x14:dxf>
              <fill>
                <patternFill>
                  <bgColor rgb="FF92D050"/>
                </patternFill>
              </fill>
            </x14:dxf>
          </x14:cfRule>
          <xm:sqref>W46</xm:sqref>
        </x14:conditionalFormatting>
        <x14:conditionalFormatting xmlns:xm="http://schemas.microsoft.com/office/excel/2006/main">
          <x14:cfRule type="containsText" priority="181" operator="containsText" id="{CD285457-71D7-3B40-9771-9DE41206E674}">
            <xm:f>NOT(ISERROR(SEARCH("MEDIUM RISK",W49)))</xm:f>
            <xm:f>"MEDIUM RISK"</xm:f>
            <x14:dxf>
              <fill>
                <patternFill>
                  <bgColor rgb="FFFFFF00"/>
                </patternFill>
              </fill>
            </x14:dxf>
          </x14:cfRule>
          <x14:cfRule type="containsText" priority="182" operator="containsText" id="{F60935BB-C593-8245-94C2-538384902D20}">
            <xm:f>NOT(ISERROR(SEARCH("REGULAR RISK",W49)))</xm:f>
            <xm:f>"REGULAR RISK"</xm:f>
            <x14:dxf>
              <fill>
                <patternFill>
                  <bgColor rgb="FF92D050"/>
                </patternFill>
              </fill>
            </x14:dxf>
          </x14:cfRule>
          <xm:sqref>W49:W51</xm:sqref>
        </x14:conditionalFormatting>
        <x14:conditionalFormatting xmlns:xm="http://schemas.microsoft.com/office/excel/2006/main">
          <x14:cfRule type="containsText" priority="169" operator="containsText" id="{38B2EE21-54A2-8347-AACE-AB2C3B1CE86B}">
            <xm:f>NOT(ISERROR(SEARCH("MEDIUM RISK",V48)))</xm:f>
            <xm:f>"MEDIUM RISK"</xm:f>
            <x14:dxf>
              <fill>
                <patternFill>
                  <bgColor rgb="FFFFFF00"/>
                </patternFill>
              </fill>
            </x14:dxf>
          </x14:cfRule>
          <x14:cfRule type="containsText" priority="170" operator="containsText" id="{F7042456-AF20-6148-83FF-0A7B860528B7}">
            <xm:f>NOT(ISERROR(SEARCH("REGULAR RISK",V48)))</xm:f>
            <xm:f>"REGULAR RISK"</xm:f>
            <x14:dxf>
              <fill>
                <patternFill>
                  <bgColor rgb="FF92D050"/>
                </patternFill>
              </fill>
            </x14:dxf>
          </x14:cfRule>
          <xm:sqref>V48</xm:sqref>
        </x14:conditionalFormatting>
        <x14:conditionalFormatting xmlns:xm="http://schemas.microsoft.com/office/excel/2006/main">
          <x14:cfRule type="containsText" priority="178" operator="containsText" id="{DAE7CD64-370A-694F-8F7A-DC757A2BCDC4}">
            <xm:f>NOT(ISERROR(SEARCH("MEDIUM RISK",V45)))</xm:f>
            <xm:f>"MEDIUM RISK"</xm:f>
            <x14:dxf>
              <fill>
                <patternFill>
                  <bgColor rgb="FFFFFF00"/>
                </patternFill>
              </fill>
            </x14:dxf>
          </x14:cfRule>
          <x14:cfRule type="containsText" priority="179" operator="containsText" id="{60E6A38C-D2F5-094F-A89D-BED6DE355026}">
            <xm:f>NOT(ISERROR(SEARCH("REGULAR RISK",V45)))</xm:f>
            <xm:f>"REGULAR RISK"</xm:f>
            <x14:dxf>
              <fill>
                <patternFill>
                  <bgColor rgb="FF92D050"/>
                </patternFill>
              </fill>
            </x14:dxf>
          </x14:cfRule>
          <xm:sqref>V45</xm:sqref>
        </x14:conditionalFormatting>
        <x14:conditionalFormatting xmlns:xm="http://schemas.microsoft.com/office/excel/2006/main">
          <x14:cfRule type="containsText" priority="175" operator="containsText" id="{177F53D7-3FCC-D148-8115-426976832E75}">
            <xm:f>NOT(ISERROR(SEARCH("MEDIUM RISK",V46)))</xm:f>
            <xm:f>"MEDIUM RISK"</xm:f>
            <x14:dxf>
              <fill>
                <patternFill>
                  <bgColor rgb="FFFFFF00"/>
                </patternFill>
              </fill>
            </x14:dxf>
          </x14:cfRule>
          <x14:cfRule type="containsText" priority="176" operator="containsText" id="{E960938F-188A-6149-8298-850724AEA26A}">
            <xm:f>NOT(ISERROR(SEARCH("REGULAR RISK",V46)))</xm:f>
            <xm:f>"REGULAR RISK"</xm:f>
            <x14:dxf>
              <fill>
                <patternFill>
                  <bgColor rgb="FF92D050"/>
                </patternFill>
              </fill>
            </x14:dxf>
          </x14:cfRule>
          <xm:sqref>V46</xm:sqref>
        </x14:conditionalFormatting>
        <x14:conditionalFormatting xmlns:xm="http://schemas.microsoft.com/office/excel/2006/main">
          <x14:cfRule type="containsText" priority="172" operator="containsText" id="{8FB98D67-5D12-914B-AAE6-135FB438D56C}">
            <xm:f>NOT(ISERROR(SEARCH("MEDIUM RISK",V47)))</xm:f>
            <xm:f>"MEDIUM RISK"</xm:f>
            <x14:dxf>
              <fill>
                <patternFill>
                  <bgColor rgb="FFFFFF00"/>
                </patternFill>
              </fill>
            </x14:dxf>
          </x14:cfRule>
          <x14:cfRule type="containsText" priority="173" operator="containsText" id="{3C16A250-B72E-4D41-8135-5D5847392C3B}">
            <xm:f>NOT(ISERROR(SEARCH("REGULAR RISK",V47)))</xm:f>
            <xm:f>"REGULAR RISK"</xm:f>
            <x14:dxf>
              <fill>
                <patternFill>
                  <bgColor rgb="FF92D050"/>
                </patternFill>
              </fill>
            </x14:dxf>
          </x14:cfRule>
          <xm:sqref>V47</xm:sqref>
        </x14:conditionalFormatting>
        <x14:conditionalFormatting xmlns:xm="http://schemas.microsoft.com/office/excel/2006/main">
          <x14:cfRule type="containsText" priority="163" operator="containsText" id="{B962D213-BFAD-6746-9779-5D9FD303971B}">
            <xm:f>NOT(ISERROR(SEARCH("MEDIUM RISK",V49)))</xm:f>
            <xm:f>"MEDIUM RISK"</xm:f>
            <x14:dxf>
              <fill>
                <patternFill>
                  <bgColor rgb="FFFFFF00"/>
                </patternFill>
              </fill>
            </x14:dxf>
          </x14:cfRule>
          <x14:cfRule type="containsText" priority="164" operator="containsText" id="{3E7C252A-287A-D542-A39A-B789516922EE}">
            <xm:f>NOT(ISERROR(SEARCH("REGULAR RISK",V49)))</xm:f>
            <xm:f>"REGULAR RISK"</xm:f>
            <x14:dxf>
              <fill>
                <patternFill>
                  <bgColor rgb="FF92D050"/>
                </patternFill>
              </fill>
            </x14:dxf>
          </x14:cfRule>
          <xm:sqref>V49:V50</xm:sqref>
        </x14:conditionalFormatting>
        <x14:conditionalFormatting xmlns:xm="http://schemas.microsoft.com/office/excel/2006/main">
          <x14:cfRule type="containsText" priority="157" operator="containsText" id="{7CEDFE41-3658-6643-8FE3-6ACB6BF99430}">
            <xm:f>NOT(ISERROR(SEARCH("MEDIUM RISK",W75)))</xm:f>
            <xm:f>"MEDIUM RISK"</xm:f>
            <x14:dxf>
              <fill>
                <patternFill>
                  <bgColor rgb="FFFFFF00"/>
                </patternFill>
              </fill>
            </x14:dxf>
          </x14:cfRule>
          <x14:cfRule type="containsText" priority="158" operator="containsText" id="{84EA4F24-BCE0-C94A-8F65-2480C01FEED4}">
            <xm:f>NOT(ISERROR(SEARCH("REGULAR RISK",W75)))</xm:f>
            <xm:f>"REGULAR RISK"</xm:f>
            <x14:dxf>
              <fill>
                <patternFill>
                  <bgColor rgb="FF92D050"/>
                </patternFill>
              </fill>
            </x14:dxf>
          </x14:cfRule>
          <xm:sqref>W75:W76</xm:sqref>
        </x14:conditionalFormatting>
        <x14:conditionalFormatting xmlns:xm="http://schemas.microsoft.com/office/excel/2006/main">
          <x14:cfRule type="containsText" priority="154" operator="containsText" id="{A8F27277-33C1-E545-A26C-B46355144104}">
            <xm:f>NOT(ISERROR(SEARCH("MEDIUM RISK",V72)))</xm:f>
            <xm:f>"MEDIUM RISK"</xm:f>
            <x14:dxf>
              <fill>
                <patternFill>
                  <bgColor rgb="FFFFFF00"/>
                </patternFill>
              </fill>
            </x14:dxf>
          </x14:cfRule>
          <x14:cfRule type="containsText" priority="155" operator="containsText" id="{EF9D37BC-D138-EA4A-990E-470431F2A2E6}">
            <xm:f>NOT(ISERROR(SEARCH("REGULAR RISK",V72)))</xm:f>
            <xm:f>"REGULAR RISK"</xm:f>
            <x14:dxf>
              <fill>
                <patternFill>
                  <bgColor rgb="FF92D050"/>
                </patternFill>
              </fill>
            </x14:dxf>
          </x14:cfRule>
          <xm:sqref>V72</xm:sqref>
        </x14:conditionalFormatting>
        <x14:conditionalFormatting xmlns:xm="http://schemas.microsoft.com/office/excel/2006/main">
          <x14:cfRule type="containsText" priority="151" operator="containsText" id="{3E0CE4FA-5430-FC46-999F-87FAAB1B4488}">
            <xm:f>NOT(ISERROR(SEARCH("MEDIUM RISK",V73)))</xm:f>
            <xm:f>"MEDIUM RISK"</xm:f>
            <x14:dxf>
              <fill>
                <patternFill>
                  <bgColor rgb="FFFFFF00"/>
                </patternFill>
              </fill>
            </x14:dxf>
          </x14:cfRule>
          <x14:cfRule type="containsText" priority="152" operator="containsText" id="{A0F06A1D-4D7F-8B44-8482-B3F94A240B21}">
            <xm:f>NOT(ISERROR(SEARCH("REGULAR RISK",V73)))</xm:f>
            <xm:f>"REGULAR RISK"</xm:f>
            <x14:dxf>
              <fill>
                <patternFill>
                  <bgColor rgb="FF92D050"/>
                </patternFill>
              </fill>
            </x14:dxf>
          </x14:cfRule>
          <xm:sqref>V73</xm:sqref>
        </x14:conditionalFormatting>
        <x14:conditionalFormatting xmlns:xm="http://schemas.microsoft.com/office/excel/2006/main">
          <x14:cfRule type="containsText" priority="148" operator="containsText" id="{13C20A46-FBB9-B046-A3BA-93FCFA2DEB7C}">
            <xm:f>NOT(ISERROR(SEARCH("MEDIUM RISK",V74)))</xm:f>
            <xm:f>"MEDIUM RISK"</xm:f>
            <x14:dxf>
              <fill>
                <patternFill>
                  <bgColor rgb="FFFFFF00"/>
                </patternFill>
              </fill>
            </x14:dxf>
          </x14:cfRule>
          <x14:cfRule type="containsText" priority="149" operator="containsText" id="{7FA79D31-FD1B-0647-8DD3-2A78CFCEB8AD}">
            <xm:f>NOT(ISERROR(SEARCH("REGULAR RISK",V74)))</xm:f>
            <xm:f>"REGULAR RISK"</xm:f>
            <x14:dxf>
              <fill>
                <patternFill>
                  <bgColor rgb="FF92D050"/>
                </patternFill>
              </fill>
            </x14:dxf>
          </x14:cfRule>
          <xm:sqref>V74</xm:sqref>
        </x14:conditionalFormatting>
        <x14:conditionalFormatting xmlns:xm="http://schemas.microsoft.com/office/excel/2006/main">
          <x14:cfRule type="containsText" priority="142" operator="containsText" id="{BD1E3636-A863-1A4F-AC60-2C1281ADA87B}">
            <xm:f>NOT(ISERROR(SEARCH("MEDIUM RISK",V75)))</xm:f>
            <xm:f>"MEDIUM RISK"</xm:f>
            <x14:dxf>
              <fill>
                <patternFill>
                  <bgColor rgb="FFFFFF00"/>
                </patternFill>
              </fill>
            </x14:dxf>
          </x14:cfRule>
          <x14:cfRule type="containsText" priority="143" operator="containsText" id="{5AF8F2C5-51F3-F941-A05A-4AC0ED1B2C46}">
            <xm:f>NOT(ISERROR(SEARCH("REGULAR RISK",V75)))</xm:f>
            <xm:f>"REGULAR RISK"</xm:f>
            <x14:dxf>
              <fill>
                <patternFill>
                  <bgColor rgb="FF92D050"/>
                </patternFill>
              </fill>
            </x14:dxf>
          </x14:cfRule>
          <xm:sqref>V75:V76</xm:sqref>
        </x14:conditionalFormatting>
        <x14:conditionalFormatting xmlns:xm="http://schemas.microsoft.com/office/excel/2006/main">
          <x14:cfRule type="containsText" priority="139" operator="containsText" id="{209DE0CB-68DB-C145-9DCF-C2085C4F71D9}">
            <xm:f>NOT(ISERROR(SEARCH("MEDIUM RISK",W34)))</xm:f>
            <xm:f>"MEDIUM RISK"</xm:f>
            <x14:dxf>
              <fill>
                <patternFill>
                  <bgColor rgb="FFFFFF00"/>
                </patternFill>
              </fill>
            </x14:dxf>
          </x14:cfRule>
          <x14:cfRule type="containsText" priority="140" operator="containsText" id="{3C370C81-3678-DF48-B73A-A7537338E1AB}">
            <xm:f>NOT(ISERROR(SEARCH("REGULAR RISK",W34)))</xm:f>
            <xm:f>"REGULAR RISK"</xm:f>
            <x14:dxf>
              <fill>
                <patternFill>
                  <bgColor rgb="FF92D050"/>
                </patternFill>
              </fill>
            </x14:dxf>
          </x14:cfRule>
          <xm:sqref>W34</xm:sqref>
        </x14:conditionalFormatting>
        <x14:conditionalFormatting xmlns:xm="http://schemas.microsoft.com/office/excel/2006/main">
          <x14:cfRule type="containsText" priority="136" operator="containsText" id="{EFEE3626-3090-1D41-9B7B-93DC11AE239B}">
            <xm:f>NOT(ISERROR(SEARCH("MEDIUM RISK",W47)))</xm:f>
            <xm:f>"MEDIUM RISK"</xm:f>
            <x14:dxf>
              <fill>
                <patternFill>
                  <bgColor rgb="FFFFFF00"/>
                </patternFill>
              </fill>
            </x14:dxf>
          </x14:cfRule>
          <x14:cfRule type="containsText" priority="137" operator="containsText" id="{C48893FA-55F8-B141-AEB7-98808B60123E}">
            <xm:f>NOT(ISERROR(SEARCH("REGULAR RISK",W47)))</xm:f>
            <xm:f>"REGULAR RISK"</xm:f>
            <x14:dxf>
              <fill>
                <patternFill>
                  <bgColor rgb="FF92D050"/>
                </patternFill>
              </fill>
            </x14:dxf>
          </x14:cfRule>
          <xm:sqref>W47</xm:sqref>
        </x14:conditionalFormatting>
        <x14:conditionalFormatting xmlns:xm="http://schemas.microsoft.com/office/excel/2006/main">
          <x14:cfRule type="containsText" priority="133" operator="containsText" id="{2B80F887-0F95-0947-ADF5-541BFFBF9B02}">
            <xm:f>NOT(ISERROR(SEARCH("MEDIUM RISK",W48)))</xm:f>
            <xm:f>"MEDIUM RISK"</xm:f>
            <x14:dxf>
              <fill>
                <patternFill>
                  <bgColor rgb="FFFFFF00"/>
                </patternFill>
              </fill>
            </x14:dxf>
          </x14:cfRule>
          <x14:cfRule type="containsText" priority="134" operator="containsText" id="{C6B0F1D1-49D8-4448-8616-055D8A8B8593}">
            <xm:f>NOT(ISERROR(SEARCH("REGULAR RISK",W48)))</xm:f>
            <xm:f>"REGULAR RISK"</xm:f>
            <x14:dxf>
              <fill>
                <patternFill>
                  <bgColor rgb="FF92D050"/>
                </patternFill>
              </fill>
            </x14:dxf>
          </x14:cfRule>
          <xm:sqref>W48</xm:sqref>
        </x14:conditionalFormatting>
        <x14:conditionalFormatting xmlns:xm="http://schemas.microsoft.com/office/excel/2006/main">
          <x14:cfRule type="containsText" priority="130" operator="containsText" id="{930759EA-A57E-444E-985E-BB3C54095165}">
            <xm:f>NOT(ISERROR(SEARCH("MEDIUM RISK",W59)))</xm:f>
            <xm:f>"MEDIUM RISK"</xm:f>
            <x14:dxf>
              <fill>
                <patternFill>
                  <bgColor rgb="FFFFFF00"/>
                </patternFill>
              </fill>
            </x14:dxf>
          </x14:cfRule>
          <x14:cfRule type="containsText" priority="131" operator="containsText" id="{D56CE89A-E026-2349-BF0C-D9BAAF833DF3}">
            <xm:f>NOT(ISERROR(SEARCH("REGULAR RISK",W59)))</xm:f>
            <xm:f>"REGULAR RISK"</xm:f>
            <x14:dxf>
              <fill>
                <patternFill>
                  <bgColor rgb="FF92D050"/>
                </patternFill>
              </fill>
            </x14:dxf>
          </x14:cfRule>
          <xm:sqref>W59</xm:sqref>
        </x14:conditionalFormatting>
        <x14:conditionalFormatting xmlns:xm="http://schemas.microsoft.com/office/excel/2006/main">
          <x14:cfRule type="containsText" priority="127" operator="containsText" id="{AF5CC63E-02E2-B34E-8C67-695EC4D4D7F2}">
            <xm:f>NOT(ISERROR(SEARCH("MEDIUM RISK",W60)))</xm:f>
            <xm:f>"MEDIUM RISK"</xm:f>
            <x14:dxf>
              <fill>
                <patternFill>
                  <bgColor rgb="FFFFFF00"/>
                </patternFill>
              </fill>
            </x14:dxf>
          </x14:cfRule>
          <x14:cfRule type="containsText" priority="128" operator="containsText" id="{BD004F32-EEE4-B144-A3D3-AC1279E368C0}">
            <xm:f>NOT(ISERROR(SEARCH("REGULAR RISK",W60)))</xm:f>
            <xm:f>"REGULAR RISK"</xm:f>
            <x14:dxf>
              <fill>
                <patternFill>
                  <bgColor rgb="FF92D050"/>
                </patternFill>
              </fill>
            </x14:dxf>
          </x14:cfRule>
          <xm:sqref>W60</xm:sqref>
        </x14:conditionalFormatting>
        <x14:conditionalFormatting xmlns:xm="http://schemas.microsoft.com/office/excel/2006/main">
          <x14:cfRule type="containsText" priority="124" operator="containsText" id="{23DC41AE-9DA1-B443-9548-B629D3918E30}">
            <xm:f>NOT(ISERROR(SEARCH("MEDIUM RISK",W61)))</xm:f>
            <xm:f>"MEDIUM RISK"</xm:f>
            <x14:dxf>
              <fill>
                <patternFill>
                  <bgColor rgb="FFFFFF00"/>
                </patternFill>
              </fill>
            </x14:dxf>
          </x14:cfRule>
          <x14:cfRule type="containsText" priority="125" operator="containsText" id="{EF10BDDE-1A34-9040-9E5C-156B4EDFDFA2}">
            <xm:f>NOT(ISERROR(SEARCH("REGULAR RISK",W61)))</xm:f>
            <xm:f>"REGULAR RISK"</xm:f>
            <x14:dxf>
              <fill>
                <patternFill>
                  <bgColor rgb="FF92D050"/>
                </patternFill>
              </fill>
            </x14:dxf>
          </x14:cfRule>
          <xm:sqref>W61</xm:sqref>
        </x14:conditionalFormatting>
        <x14:conditionalFormatting xmlns:xm="http://schemas.microsoft.com/office/excel/2006/main">
          <x14:cfRule type="containsText" priority="121" operator="containsText" id="{5208B1DB-50E3-2245-BA7F-D97AF836DCCE}">
            <xm:f>NOT(ISERROR(SEARCH("MEDIUM RISK",W72)))</xm:f>
            <xm:f>"MEDIUM RISK"</xm:f>
            <x14:dxf>
              <fill>
                <patternFill>
                  <bgColor rgb="FFFFFF00"/>
                </patternFill>
              </fill>
            </x14:dxf>
          </x14:cfRule>
          <x14:cfRule type="containsText" priority="122" operator="containsText" id="{5429B5CE-23E3-8C4C-8669-F2B1F8A02237}">
            <xm:f>NOT(ISERROR(SEARCH("REGULAR RISK",W72)))</xm:f>
            <xm:f>"REGULAR RISK"</xm:f>
            <x14:dxf>
              <fill>
                <patternFill>
                  <bgColor rgb="FF92D050"/>
                </patternFill>
              </fill>
            </x14:dxf>
          </x14:cfRule>
          <xm:sqref>W72</xm:sqref>
        </x14:conditionalFormatting>
        <x14:conditionalFormatting xmlns:xm="http://schemas.microsoft.com/office/excel/2006/main">
          <x14:cfRule type="containsText" priority="118" operator="containsText" id="{0B55899D-9943-3847-A691-4D4F3593F494}">
            <xm:f>NOT(ISERROR(SEARCH("MEDIUM RISK",W73)))</xm:f>
            <xm:f>"MEDIUM RISK"</xm:f>
            <x14:dxf>
              <fill>
                <patternFill>
                  <bgColor rgb="FFFFFF00"/>
                </patternFill>
              </fill>
            </x14:dxf>
          </x14:cfRule>
          <x14:cfRule type="containsText" priority="119" operator="containsText" id="{EF517FA2-E87C-6748-B460-27E3D35D4C04}">
            <xm:f>NOT(ISERROR(SEARCH("REGULAR RISK",W73)))</xm:f>
            <xm:f>"REGULAR RISK"</xm:f>
            <x14:dxf>
              <fill>
                <patternFill>
                  <bgColor rgb="FF92D050"/>
                </patternFill>
              </fill>
            </x14:dxf>
          </x14:cfRule>
          <xm:sqref>W73</xm:sqref>
        </x14:conditionalFormatting>
        <x14:conditionalFormatting xmlns:xm="http://schemas.microsoft.com/office/excel/2006/main">
          <x14:cfRule type="containsText" priority="115" operator="containsText" id="{74F4A2D6-7E10-DB4F-B0CA-008376943A9E}">
            <xm:f>NOT(ISERROR(SEARCH("MEDIUM RISK",W74)))</xm:f>
            <xm:f>"MEDIUM RISK"</xm:f>
            <x14:dxf>
              <fill>
                <patternFill>
                  <bgColor rgb="FFFFFF00"/>
                </patternFill>
              </fill>
            </x14:dxf>
          </x14:cfRule>
          <x14:cfRule type="containsText" priority="116" operator="containsText" id="{B23A0D78-1F0A-004D-B00D-EC8A1F2AC8C6}">
            <xm:f>NOT(ISERROR(SEARCH("REGULAR RISK",W74)))</xm:f>
            <xm:f>"REGULAR RISK"</xm:f>
            <x14:dxf>
              <fill>
                <patternFill>
                  <bgColor rgb="FF92D050"/>
                </patternFill>
              </fill>
            </x14:dxf>
          </x14:cfRule>
          <xm:sqref>W74</xm:sqref>
        </x14:conditionalFormatting>
        <x14:conditionalFormatting xmlns:xm="http://schemas.microsoft.com/office/excel/2006/main">
          <x14:cfRule type="containsText" priority="112" operator="containsText" id="{48F719F8-1874-DF47-BFEE-01510D05BFFE}">
            <xm:f>NOT(ISERROR(SEARCH("MEDIUM RISK",W85)))</xm:f>
            <xm:f>"MEDIUM RISK"</xm:f>
            <x14:dxf>
              <fill>
                <patternFill>
                  <bgColor rgb="FFFFFF00"/>
                </patternFill>
              </fill>
            </x14:dxf>
          </x14:cfRule>
          <x14:cfRule type="containsText" priority="113" operator="containsText" id="{717DD454-66B4-8C44-8653-F2C9CE44A25B}">
            <xm:f>NOT(ISERROR(SEARCH("REGULAR RISK",W85)))</xm:f>
            <xm:f>"REGULAR RISK"</xm:f>
            <x14:dxf>
              <fill>
                <patternFill>
                  <bgColor rgb="FF92D050"/>
                </patternFill>
              </fill>
            </x14:dxf>
          </x14:cfRule>
          <xm:sqref>W85</xm:sqref>
        </x14:conditionalFormatting>
        <x14:conditionalFormatting xmlns:xm="http://schemas.microsoft.com/office/excel/2006/main">
          <x14:cfRule type="containsText" priority="109" operator="containsText" id="{8635E22B-3757-5B49-BFBA-33311C00AD9E}">
            <xm:f>NOT(ISERROR(SEARCH("MEDIUM RISK",W86)))</xm:f>
            <xm:f>"MEDIUM RISK"</xm:f>
            <x14:dxf>
              <fill>
                <patternFill>
                  <bgColor rgb="FFFFFF00"/>
                </patternFill>
              </fill>
            </x14:dxf>
          </x14:cfRule>
          <x14:cfRule type="containsText" priority="110" operator="containsText" id="{1D179CB3-1013-3F4A-A8C5-EBB6E6F7B131}">
            <xm:f>NOT(ISERROR(SEARCH("REGULAR RISK",W86)))</xm:f>
            <xm:f>"REGULAR RISK"</xm:f>
            <x14:dxf>
              <fill>
                <patternFill>
                  <bgColor rgb="FF92D050"/>
                </patternFill>
              </fill>
            </x14:dxf>
          </x14:cfRule>
          <xm:sqref>W86</xm:sqref>
        </x14:conditionalFormatting>
        <x14:conditionalFormatting xmlns:xm="http://schemas.microsoft.com/office/excel/2006/main">
          <x14:cfRule type="containsText" priority="106" operator="containsText" id="{CBBEF2E5-DF13-0847-A47A-1AAE8DE2F4B4}">
            <xm:f>NOT(ISERROR(SEARCH("MEDIUM RISK",W97)))</xm:f>
            <xm:f>"MEDIUM RISK"</xm:f>
            <x14:dxf>
              <fill>
                <patternFill>
                  <bgColor rgb="FFFFFF00"/>
                </patternFill>
              </fill>
            </x14:dxf>
          </x14:cfRule>
          <x14:cfRule type="containsText" priority="107" operator="containsText" id="{7F2EC989-92B7-A54D-98EF-BBA680BF605B}">
            <xm:f>NOT(ISERROR(SEARCH("REGULAR RISK",W97)))</xm:f>
            <xm:f>"REGULAR RISK"</xm:f>
            <x14:dxf>
              <fill>
                <patternFill>
                  <bgColor rgb="FF92D050"/>
                </patternFill>
              </fill>
            </x14:dxf>
          </x14:cfRule>
          <xm:sqref>W97:W100</xm:sqref>
        </x14:conditionalFormatting>
        <x14:conditionalFormatting xmlns:xm="http://schemas.microsoft.com/office/excel/2006/main">
          <x14:cfRule type="containsText" priority="103" operator="containsText" id="{D61E140D-7EC6-8342-B9C2-AD69AE5C8058}">
            <xm:f>NOT(ISERROR(SEARCH("MEDIUM RISK",W111)))</xm:f>
            <xm:f>"MEDIUM RISK"</xm:f>
            <x14:dxf>
              <fill>
                <patternFill>
                  <bgColor rgb="FFFFFF00"/>
                </patternFill>
              </fill>
            </x14:dxf>
          </x14:cfRule>
          <x14:cfRule type="containsText" priority="104" operator="containsText" id="{51A802CE-11A0-4C48-8E68-58E4BA3489DF}">
            <xm:f>NOT(ISERROR(SEARCH("REGULAR RISK",W111)))</xm:f>
            <xm:f>"REGULAR RISK"</xm:f>
            <x14:dxf>
              <fill>
                <patternFill>
                  <bgColor rgb="FF92D050"/>
                </patternFill>
              </fill>
            </x14:dxf>
          </x14:cfRule>
          <xm:sqref>W111:W112</xm:sqref>
        </x14:conditionalFormatting>
        <x14:conditionalFormatting xmlns:xm="http://schemas.microsoft.com/office/excel/2006/main">
          <x14:cfRule type="containsText" priority="100" operator="containsText" id="{9A480F37-380E-5E4F-8D45-EDE9564B4BC2}">
            <xm:f>NOT(ISERROR(SEARCH("INCREASED RISK",U17)))</xm:f>
            <xm:f>"INCREASED RISK"</xm:f>
            <x14:dxf>
              <fill>
                <patternFill>
                  <bgColor rgb="FFFF9900"/>
                </patternFill>
              </fill>
            </x14:dxf>
          </x14:cfRule>
          <x14:cfRule type="containsText" priority="101" operator="containsText" id="{8E77DD2E-25F8-478E-94FC-77E3C2B767B5}">
            <xm:f>NOT(ISERROR(SEARCH("MODERATE RISK",U17)))</xm:f>
            <xm:f>"MODERATE RISK"</xm:f>
            <x14:dxf>
              <fill>
                <patternFill>
                  <bgColor rgb="FFFFF2CC"/>
                </patternFill>
              </fill>
            </x14:dxf>
          </x14:cfRule>
          <xm:sqref>U17</xm:sqref>
        </x14:conditionalFormatting>
        <x14:conditionalFormatting xmlns:xm="http://schemas.microsoft.com/office/excel/2006/main">
          <x14:cfRule type="containsText" priority="97" operator="containsText" id="{73B7EC2E-37E8-3C4A-96E5-715BB6F926EE}">
            <xm:f>NOT(ISERROR(SEARCH("INCREASED RISK",U18)))</xm:f>
            <xm:f>"INCREASED RISK"</xm:f>
            <x14:dxf>
              <fill>
                <patternFill>
                  <bgColor rgb="FFFF9900"/>
                </patternFill>
              </fill>
            </x14:dxf>
          </x14:cfRule>
          <x14:cfRule type="containsText" priority="98" operator="containsText" id="{3E5F77DA-9789-4679-81ED-F0B9FFD5701D}">
            <xm:f>NOT(ISERROR(SEARCH("MODERATE RISK",U18)))</xm:f>
            <xm:f>"MODERATE RISK"</xm:f>
            <x14:dxf>
              <fill>
                <patternFill>
                  <bgColor rgb="FFFFF2CC"/>
                </patternFill>
              </fill>
            </x14:dxf>
          </x14:cfRule>
          <xm:sqref>U18:U22</xm:sqref>
        </x14:conditionalFormatting>
        <x14:conditionalFormatting xmlns:xm="http://schemas.microsoft.com/office/excel/2006/main">
          <x14:cfRule type="containsText" priority="91" operator="containsText" id="{2471689B-CAA5-8F47-AD7E-DEBC2F735F08}">
            <xm:f>NOT(ISERROR(SEARCH("INCREASED RISK",U33)))</xm:f>
            <xm:f>"INCREASED RISK"</xm:f>
            <x14:dxf>
              <fill>
                <patternFill>
                  <bgColor rgb="FFFF9900"/>
                </patternFill>
              </fill>
            </x14:dxf>
          </x14:cfRule>
          <x14:cfRule type="containsText" priority="92" operator="containsText" id="{9787BFD3-2AF0-3543-A1B9-FC5B3957F14F}">
            <xm:f>NOT(ISERROR(SEARCH("MODERATE RISK",U33)))</xm:f>
            <xm:f>"MODERATE RISK"</xm:f>
            <x14:dxf>
              <fill>
                <patternFill>
                  <bgColor rgb="FFFFF2CC"/>
                </patternFill>
              </fill>
            </x14:dxf>
          </x14:cfRule>
          <xm:sqref>U33:U34</xm:sqref>
        </x14:conditionalFormatting>
        <x14:conditionalFormatting xmlns:xm="http://schemas.microsoft.com/office/excel/2006/main">
          <x14:cfRule type="containsText" priority="88" operator="containsText" id="{8D720C62-B49E-0E43-8069-75C2754CC77F}">
            <xm:f>NOT(ISERROR(SEARCH("INCREASED RISK",U45)))</xm:f>
            <xm:f>"INCREASED RISK"</xm:f>
            <x14:dxf>
              <fill>
                <patternFill>
                  <bgColor rgb="FFFF9900"/>
                </patternFill>
              </fill>
            </x14:dxf>
          </x14:cfRule>
          <x14:cfRule type="containsText" priority="89" operator="containsText" id="{CC707D41-4D63-4F42-9309-253161C8F00C}">
            <xm:f>NOT(ISERROR(SEARCH("MODERATE RISK",U45)))</xm:f>
            <xm:f>"MODERATE RISK"</xm:f>
            <x14:dxf>
              <fill>
                <patternFill>
                  <bgColor rgb="FFFFF2CC"/>
                </patternFill>
              </fill>
            </x14:dxf>
          </x14:cfRule>
          <xm:sqref>U45:U48</xm:sqref>
        </x14:conditionalFormatting>
        <x14:conditionalFormatting xmlns:xm="http://schemas.microsoft.com/office/excel/2006/main">
          <x14:cfRule type="containsText" priority="85" operator="containsText" id="{02D6BBCD-B78A-4242-8672-6CA930246910}">
            <xm:f>NOT(ISERROR(SEARCH("INCREASED RISK",U59)))</xm:f>
            <xm:f>"INCREASED RISK"</xm:f>
            <x14:dxf>
              <fill>
                <patternFill>
                  <bgColor rgb="FFFF9900"/>
                </patternFill>
              </fill>
            </x14:dxf>
          </x14:cfRule>
          <x14:cfRule type="containsText" priority="86" operator="containsText" id="{F2C74D80-B2DD-9E4F-81BB-314B49676F7F}">
            <xm:f>NOT(ISERROR(SEARCH("MODERATE RISK",U59)))</xm:f>
            <xm:f>"MODERATE RISK"</xm:f>
            <x14:dxf>
              <fill>
                <patternFill>
                  <bgColor rgb="FFFFF2CC"/>
                </patternFill>
              </fill>
            </x14:dxf>
          </x14:cfRule>
          <xm:sqref>U59:U61</xm:sqref>
        </x14:conditionalFormatting>
        <x14:conditionalFormatting xmlns:xm="http://schemas.microsoft.com/office/excel/2006/main">
          <x14:cfRule type="containsText" priority="82" operator="containsText" id="{116B6678-315E-774F-AFA9-C1743ECE785C}">
            <xm:f>NOT(ISERROR(SEARCH("INCREASED RISK",U72)))</xm:f>
            <xm:f>"INCREASED RISK"</xm:f>
            <x14:dxf>
              <fill>
                <patternFill>
                  <bgColor rgb="FFFF9900"/>
                </patternFill>
              </fill>
            </x14:dxf>
          </x14:cfRule>
          <x14:cfRule type="containsText" priority="83" operator="containsText" id="{B3D58319-4DFE-4232-885E-3F0D1F2E2487}">
            <xm:f>NOT(ISERROR(SEARCH("MODERATE RISK",U72)))</xm:f>
            <xm:f>"MODERATE RISK"</xm:f>
            <x14:dxf>
              <fill>
                <patternFill>
                  <bgColor rgb="FFFFF2CC"/>
                </patternFill>
              </fill>
            </x14:dxf>
          </x14:cfRule>
          <xm:sqref>U72:U74</xm:sqref>
        </x14:conditionalFormatting>
        <x14:conditionalFormatting xmlns:xm="http://schemas.microsoft.com/office/excel/2006/main">
          <x14:cfRule type="containsText" priority="79" operator="containsText" id="{2D45087B-FF3D-704E-AAE8-C1DB66209BBB}">
            <xm:f>NOT(ISERROR(SEARCH("INCREASED RISK",U85)))</xm:f>
            <xm:f>"INCREASED RISK"</xm:f>
            <x14:dxf>
              <fill>
                <patternFill>
                  <bgColor rgb="FFFF9900"/>
                </patternFill>
              </fill>
            </x14:dxf>
          </x14:cfRule>
          <x14:cfRule type="containsText" priority="80" operator="containsText" id="{1AA127E6-C570-AA43-9C0D-E375D4156D7A}">
            <xm:f>NOT(ISERROR(SEARCH("MODERATE RISK",U85)))</xm:f>
            <xm:f>"MODERATE RISK"</xm:f>
            <x14:dxf>
              <fill>
                <patternFill>
                  <bgColor rgb="FFFFF2CC"/>
                </patternFill>
              </fill>
            </x14:dxf>
          </x14:cfRule>
          <xm:sqref>U85:U86</xm:sqref>
        </x14:conditionalFormatting>
        <x14:conditionalFormatting xmlns:xm="http://schemas.microsoft.com/office/excel/2006/main">
          <x14:cfRule type="containsText" priority="76" operator="containsText" id="{9E7AC605-7F9F-7E4C-BC6C-258DF2F3805F}">
            <xm:f>NOT(ISERROR(SEARCH("INCREASED RISK",U97)))</xm:f>
            <xm:f>"INCREASED RISK"</xm:f>
            <x14:dxf>
              <fill>
                <patternFill>
                  <bgColor rgb="FFFF9900"/>
                </patternFill>
              </fill>
            </x14:dxf>
          </x14:cfRule>
          <x14:cfRule type="containsText" priority="77" operator="containsText" id="{96E0CC55-752C-D34D-8B6C-9D3B2E1089FE}">
            <xm:f>NOT(ISERROR(SEARCH("MODERATE RISK",U97)))</xm:f>
            <xm:f>"MODERATE RISK"</xm:f>
            <x14:dxf>
              <fill>
                <patternFill>
                  <bgColor rgb="FFFFF2CC"/>
                </patternFill>
              </fill>
            </x14:dxf>
          </x14:cfRule>
          <xm:sqref>U97:U100</xm:sqref>
        </x14:conditionalFormatting>
        <x14:conditionalFormatting xmlns:xm="http://schemas.microsoft.com/office/excel/2006/main">
          <x14:cfRule type="containsText" priority="73" operator="containsText" id="{37B227D9-7BF9-7D45-A65B-CDC1D71C89BF}">
            <xm:f>NOT(ISERROR(SEARCH("INCREASED RISK",U111)))</xm:f>
            <xm:f>"INCREASED RISK"</xm:f>
            <x14:dxf>
              <fill>
                <patternFill>
                  <bgColor rgb="FFFF9900"/>
                </patternFill>
              </fill>
            </x14:dxf>
          </x14:cfRule>
          <x14:cfRule type="containsText" priority="74" operator="containsText" id="{CBD76AE7-9AA2-AF48-9D45-3DF13AC73DE4}">
            <xm:f>NOT(ISERROR(SEARCH("MODERATE RISK",U111)))</xm:f>
            <xm:f>"MODERATE RISK"</xm:f>
            <x14:dxf>
              <fill>
                <patternFill>
                  <bgColor rgb="FFFFF2CC"/>
                </patternFill>
              </fill>
            </x14:dxf>
          </x14:cfRule>
          <xm:sqref>U111:U112</xm:sqref>
        </x14:conditionalFormatting>
        <x14:conditionalFormatting xmlns:xm="http://schemas.microsoft.com/office/excel/2006/main">
          <x14:cfRule type="containsText" priority="46" operator="containsText" id="{AABA5BDD-B0DE-5B4F-955F-D60E7C302C36}">
            <xm:f>NOT(ISERROR(SEARCH("MEDIUM RISK",W35)))</xm:f>
            <xm:f>"MEDIUM RISK"</xm:f>
            <x14:dxf>
              <fill>
                <patternFill>
                  <bgColor rgb="FFFFFF00"/>
                </patternFill>
              </fill>
            </x14:dxf>
          </x14:cfRule>
          <x14:cfRule type="containsText" priority="47" operator="containsText" id="{2BBF929C-99C4-6245-8593-0312C16427E1}">
            <xm:f>NOT(ISERROR(SEARCH("REGULAR RISK",W35)))</xm:f>
            <xm:f>"REGULAR RISK"</xm:f>
            <x14:dxf>
              <fill>
                <patternFill>
                  <bgColor rgb="FF92D050"/>
                </patternFill>
              </fill>
            </x14:dxf>
          </x14:cfRule>
          <xm:sqref>W35:W36</xm:sqref>
        </x14:conditionalFormatting>
        <x14:conditionalFormatting xmlns:xm="http://schemas.microsoft.com/office/excel/2006/main">
          <x14:cfRule type="containsText" priority="17" operator="containsText" id="{7E51B5AE-7447-4DF6-B347-0ED950319FBB}">
            <xm:f>NOT(ISERROR(SEARCH("MEDIUM RISK",V97)))</xm:f>
            <xm:f>"MEDIUM RISK"</xm:f>
            <x14:dxf>
              <fill>
                <patternFill>
                  <bgColor rgb="FFFFFF00"/>
                </patternFill>
              </fill>
            </x14:dxf>
          </x14:cfRule>
          <x14:cfRule type="containsText" priority="18" operator="containsText" id="{6D9EAF2D-FBEA-4961-98DF-54BB42022710}">
            <xm:f>NOT(ISERROR(SEARCH("REGULAR RISK",V97)))</xm:f>
            <xm:f>"REGULAR RISK"</xm:f>
            <x14:dxf>
              <fill>
                <patternFill>
                  <bgColor rgb="FF92D050"/>
                </patternFill>
              </fill>
            </x14:dxf>
          </x14:cfRule>
          <xm:sqref>V97</xm:sqref>
        </x14:conditionalFormatting>
        <x14:conditionalFormatting xmlns:xm="http://schemas.microsoft.com/office/excel/2006/main">
          <x14:cfRule type="containsText" priority="14" operator="containsText" id="{88BDC7ED-6C72-498B-820E-535AF9B68DF8}">
            <xm:f>NOT(ISERROR(SEARCH("MEDIUM RISK",V98)))</xm:f>
            <xm:f>"MEDIUM RISK"</xm:f>
            <x14:dxf>
              <fill>
                <patternFill>
                  <bgColor rgb="FFFFFF00"/>
                </patternFill>
              </fill>
            </x14:dxf>
          </x14:cfRule>
          <x14:cfRule type="containsText" priority="15" operator="containsText" id="{7F65950B-C228-49E2-8A98-22F0F8E743B1}">
            <xm:f>NOT(ISERROR(SEARCH("REGULAR RISK",V98)))</xm:f>
            <xm:f>"REGULAR RISK"</xm:f>
            <x14:dxf>
              <fill>
                <patternFill>
                  <bgColor rgb="FF92D050"/>
                </patternFill>
              </fill>
            </x14:dxf>
          </x14:cfRule>
          <xm:sqref>V98</xm:sqref>
        </x14:conditionalFormatting>
        <x14:conditionalFormatting xmlns:xm="http://schemas.microsoft.com/office/excel/2006/main">
          <x14:cfRule type="containsText" priority="11" operator="containsText" id="{4E0351D5-E3E2-4D8C-910A-1FDF9429F2BE}">
            <xm:f>NOT(ISERROR(SEARCH("MEDIUM RISK",V99)))</xm:f>
            <xm:f>"MEDIUM RISK"</xm:f>
            <x14:dxf>
              <fill>
                <patternFill>
                  <bgColor rgb="FFFFFF00"/>
                </patternFill>
              </fill>
            </x14:dxf>
          </x14:cfRule>
          <x14:cfRule type="containsText" priority="12" operator="containsText" id="{9FF7C95E-2AD3-4EDB-B7B5-E6A4221683CE}">
            <xm:f>NOT(ISERROR(SEARCH("REGULAR RISK",V99)))</xm:f>
            <xm:f>"REGULAR RISK"</xm:f>
            <x14:dxf>
              <fill>
                <patternFill>
                  <bgColor rgb="FF92D050"/>
                </patternFill>
              </fill>
            </x14:dxf>
          </x14:cfRule>
          <xm:sqref>V99</xm:sqref>
        </x14:conditionalFormatting>
        <x14:conditionalFormatting xmlns:xm="http://schemas.microsoft.com/office/excel/2006/main">
          <x14:cfRule type="containsText" priority="5" operator="containsText" id="{C8E896A7-E87C-4967-BEEA-7C086490157F}">
            <xm:f>NOT(ISERROR(SEARCH("MEDIUM RISK",V100)))</xm:f>
            <xm:f>"MEDIUM RISK"</xm:f>
            <x14:dxf>
              <fill>
                <patternFill>
                  <bgColor rgb="FFFFFF00"/>
                </patternFill>
              </fill>
            </x14:dxf>
          </x14:cfRule>
          <x14:cfRule type="containsText" priority="6" operator="containsText" id="{00C8F39F-9520-4607-B19B-446FF6F65CC3}">
            <xm:f>NOT(ISERROR(SEARCH("REGULAR RISK",V100)))</xm:f>
            <xm:f>"REGULAR RISK"</xm:f>
            <x14:dxf>
              <fill>
                <patternFill>
                  <bgColor rgb="FF92D050"/>
                </patternFill>
              </fill>
            </x14:dxf>
          </x14:cfRule>
          <xm:sqref>V100</xm:sqref>
        </x14:conditionalFormatting>
        <x14:conditionalFormatting xmlns:xm="http://schemas.microsoft.com/office/excel/2006/main">
          <x14:cfRule type="containsText" priority="2" operator="containsText" id="{7A86C3BE-F4EC-445F-8BC5-4797E1A81D25}">
            <xm:f>NOT(ISERROR(SEARCH("MEDIUM RISK",V33)))</xm:f>
            <xm:f>"MEDIUM RISK"</xm:f>
            <x14:dxf>
              <fill>
                <patternFill>
                  <bgColor rgb="FFFFFF00"/>
                </patternFill>
              </fill>
            </x14:dxf>
          </x14:cfRule>
          <x14:cfRule type="containsText" priority="3" operator="containsText" id="{FD6B4F96-45A8-4AA1-B852-6EF2ED44EE6C}">
            <xm:f>NOT(ISERROR(SEARCH("REGULAR RISK",V33)))</xm:f>
            <xm:f>"REGULAR RISK"</xm:f>
            <x14:dxf>
              <fill>
                <patternFill>
                  <bgColor rgb="FF92D050"/>
                </patternFill>
              </fill>
            </x14:dxf>
          </x14:cfRule>
          <xm:sqref>V33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70" zoomScaleNormal="70" workbookViewId="0">
      <pane ySplit="1" topLeftCell="A2" activePane="bottomLeft" state="frozen"/>
      <selection pane="bottomLeft" activeCell="B3" sqref="B3:J3"/>
    </sheetView>
  </sheetViews>
  <sheetFormatPr baseColWidth="10" defaultRowHeight="15.6"/>
  <cols>
    <col min="1" max="1" width="2.796875" style="2" customWidth="1"/>
    <col min="2" max="4" width="15.796875" customWidth="1"/>
    <col min="5" max="5" width="40.796875" customWidth="1"/>
    <col min="6" max="10" width="15.796875" customWidth="1"/>
    <col min="11" max="11" width="30.796875" customWidth="1"/>
    <col min="12" max="12" width="15.796875" customWidth="1"/>
  </cols>
  <sheetData>
    <row r="1" spans="1:11" ht="70.05" customHeight="1">
      <c r="A1" s="154"/>
      <c r="B1" s="154"/>
      <c r="C1" s="154"/>
      <c r="D1" s="155" t="s">
        <v>212</v>
      </c>
      <c r="E1" s="155"/>
      <c r="F1" s="155"/>
      <c r="G1" s="155"/>
      <c r="H1" s="139" t="s">
        <v>150</v>
      </c>
      <c r="I1" s="48"/>
      <c r="J1" s="14"/>
      <c r="K1" s="14"/>
    </row>
    <row r="2" spans="1:11">
      <c r="A2" s="17"/>
      <c r="B2" s="1"/>
      <c r="C2" s="1"/>
      <c r="D2" s="1"/>
      <c r="E2" s="1"/>
      <c r="F2" s="1"/>
      <c r="G2" s="1"/>
      <c r="H2" s="1"/>
      <c r="I2" s="1"/>
      <c r="J2" s="1"/>
      <c r="K2" s="47"/>
    </row>
    <row r="3" spans="1:11" ht="45" customHeight="1">
      <c r="B3" s="156" t="s">
        <v>82</v>
      </c>
      <c r="C3" s="156"/>
      <c r="D3" s="156"/>
      <c r="E3" s="156"/>
      <c r="F3" s="156"/>
      <c r="G3" s="156"/>
      <c r="H3" s="156"/>
      <c r="I3" s="156"/>
      <c r="J3" s="156"/>
    </row>
    <row r="4" spans="1:11" s="12" customFormat="1" ht="45" customHeight="1">
      <c r="A4" s="17"/>
      <c r="B4" s="69">
        <v>1</v>
      </c>
      <c r="C4" s="210" t="s">
        <v>57</v>
      </c>
      <c r="D4" s="210"/>
      <c r="E4" s="210"/>
      <c r="F4" s="210"/>
      <c r="G4" s="210"/>
      <c r="H4" s="160" t="str">
        <f>NaFSA_Tool_1.1!P26</f>
        <v>PLEASE FILL IN ALL INDICATORS</v>
      </c>
      <c r="I4" s="160"/>
      <c r="J4" s="160"/>
    </row>
    <row r="5" spans="1:11" s="12" customFormat="1" ht="45" customHeight="1">
      <c r="A5" s="17"/>
      <c r="B5" s="70">
        <v>2</v>
      </c>
      <c r="C5" s="211" t="s">
        <v>58</v>
      </c>
      <c r="D5" s="211"/>
      <c r="E5" s="211"/>
      <c r="F5" s="211"/>
      <c r="G5" s="211"/>
      <c r="H5" s="197" t="str">
        <f>NaFSA_Tool_1.1!P38</f>
        <v>PLEASE FILL IN ALL INDICATORS</v>
      </c>
      <c r="I5" s="197"/>
      <c r="J5" s="197"/>
    </row>
    <row r="6" spans="1:11" s="12" customFormat="1" ht="45" customHeight="1">
      <c r="A6" s="17"/>
      <c r="B6" s="69">
        <v>3</v>
      </c>
      <c r="C6" s="210" t="s">
        <v>59</v>
      </c>
      <c r="D6" s="210"/>
      <c r="E6" s="210"/>
      <c r="F6" s="210"/>
      <c r="G6" s="210"/>
      <c r="H6" s="160" t="str">
        <f>NaFSA_Tool_1.1!P52</f>
        <v>PLEASE FILL IN ALL INDICATORS</v>
      </c>
      <c r="I6" s="160"/>
      <c r="J6" s="160"/>
    </row>
    <row r="7" spans="1:11" s="12" customFormat="1" ht="45" customHeight="1">
      <c r="A7" s="17"/>
      <c r="B7" s="70">
        <v>4</v>
      </c>
      <c r="C7" s="211" t="s">
        <v>83</v>
      </c>
      <c r="D7" s="211"/>
      <c r="E7" s="211"/>
      <c r="F7" s="211"/>
      <c r="G7" s="211"/>
      <c r="H7" s="197" t="str">
        <f>NaFSA_Tool_1.1!P65</f>
        <v>PLEASE FILL IN ALL INDICATORS</v>
      </c>
      <c r="I7" s="197"/>
      <c r="J7" s="197"/>
    </row>
    <row r="8" spans="1:11" s="12" customFormat="1" ht="45" customHeight="1">
      <c r="A8" s="17"/>
      <c r="B8" s="69">
        <v>5</v>
      </c>
      <c r="C8" s="210" t="s">
        <v>65</v>
      </c>
      <c r="D8" s="210"/>
      <c r="E8" s="210"/>
      <c r="F8" s="210"/>
      <c r="G8" s="210"/>
      <c r="H8" s="160" t="str">
        <f>NaFSA_Tool_1.1!P78</f>
        <v>PLEASE FILL IN ALL INDICATORS</v>
      </c>
      <c r="I8" s="160"/>
      <c r="J8" s="160"/>
    </row>
    <row r="9" spans="1:11" s="12" customFormat="1" ht="45" customHeight="1">
      <c r="A9" s="17"/>
      <c r="B9" s="70">
        <v>6</v>
      </c>
      <c r="C9" s="211" t="s">
        <v>69</v>
      </c>
      <c r="D9" s="211"/>
      <c r="E9" s="211"/>
      <c r="F9" s="211"/>
      <c r="G9" s="211"/>
      <c r="H9" s="197" t="str">
        <f>NaFSA_Tool_1.1!P90</f>
        <v>PLEASE FILL IN ALL INDICATORS</v>
      </c>
      <c r="I9" s="197"/>
      <c r="J9" s="197"/>
    </row>
    <row r="10" spans="1:11" s="12" customFormat="1" ht="45" customHeight="1">
      <c r="A10" s="17"/>
      <c r="B10" s="69">
        <v>7</v>
      </c>
      <c r="C10" s="210" t="s">
        <v>67</v>
      </c>
      <c r="D10" s="210"/>
      <c r="E10" s="210"/>
      <c r="F10" s="210"/>
      <c r="G10" s="210"/>
      <c r="H10" s="160" t="str">
        <f>NaFSA_Tool_1.1!P104</f>
        <v>PLEASE FILL IN ALL INDICATORS</v>
      </c>
      <c r="I10" s="160"/>
      <c r="J10" s="160"/>
    </row>
    <row r="11" spans="1:11" s="12" customFormat="1" ht="45" customHeight="1">
      <c r="A11" s="17"/>
      <c r="B11" s="70">
        <v>8</v>
      </c>
      <c r="C11" s="211" t="s">
        <v>84</v>
      </c>
      <c r="D11" s="211"/>
      <c r="E11" s="211"/>
      <c r="F11" s="211"/>
      <c r="G11" s="211"/>
      <c r="H11" s="197" t="str">
        <f>NaFSA_Tool_1.1!P116</f>
        <v>PLEASE FILL IN ALL INDICATORS</v>
      </c>
      <c r="I11" s="197"/>
      <c r="J11" s="197"/>
    </row>
  </sheetData>
  <mergeCells count="19">
    <mergeCell ref="D1:G1"/>
    <mergeCell ref="C5:G5"/>
    <mergeCell ref="H5:J5"/>
    <mergeCell ref="C6:G6"/>
    <mergeCell ref="H6:J6"/>
    <mergeCell ref="A1:C1"/>
    <mergeCell ref="B3:J3"/>
    <mergeCell ref="C4:G4"/>
    <mergeCell ref="H4:J4"/>
    <mergeCell ref="C10:G10"/>
    <mergeCell ref="H10:J10"/>
    <mergeCell ref="C11:G11"/>
    <mergeCell ref="H11:J11"/>
    <mergeCell ref="C7:G7"/>
    <mergeCell ref="H7:J7"/>
    <mergeCell ref="C8:G8"/>
    <mergeCell ref="H8:J8"/>
    <mergeCell ref="C9:G9"/>
    <mergeCell ref="H9:J9"/>
  </mergeCells>
  <conditionalFormatting sqref="H7:H11">
    <cfRule type="containsText" dxfId="11" priority="10" operator="containsText" text="HIGH RISK">
      <formula>NOT(ISERROR(SEARCH("HIGH RISK",H7)))</formula>
    </cfRule>
    <cfRule type="containsText" dxfId="10" priority="11" operator="containsText" text="INCREASED RISK">
      <formula>NOT(ISERROR(SEARCH("INCREASED RISK",H7)))</formula>
    </cfRule>
    <cfRule type="containsText" dxfId="9" priority="12" operator="containsText" text="MODERATE RISK">
      <formula>NOT(ISERROR(SEARCH("MODERATE RISK",H7)))</formula>
    </cfRule>
  </conditionalFormatting>
  <conditionalFormatting sqref="H6">
    <cfRule type="containsText" dxfId="8" priority="7" operator="containsText" text="HIGH RISK">
      <formula>NOT(ISERROR(SEARCH("HIGH RISK",H6)))</formula>
    </cfRule>
    <cfRule type="containsText" dxfId="7" priority="8" operator="containsText" text="INCREASED RISK">
      <formula>NOT(ISERROR(SEARCH("INCREASED RISK",H6)))</formula>
    </cfRule>
    <cfRule type="containsText" dxfId="6" priority="9" operator="containsText" text="MODERATE RISK">
      <formula>NOT(ISERROR(SEARCH("MODERATE RISK",H6)))</formula>
    </cfRule>
  </conditionalFormatting>
  <conditionalFormatting sqref="H5">
    <cfRule type="containsText" dxfId="5" priority="4" operator="containsText" text="HIGH RISK">
      <formula>NOT(ISERROR(SEARCH("HIGH RISK",H5)))</formula>
    </cfRule>
    <cfRule type="containsText" dxfId="4" priority="5" operator="containsText" text="INCREASED RISK">
      <formula>NOT(ISERROR(SEARCH("INCREASED RISK",H5)))</formula>
    </cfRule>
    <cfRule type="containsText" dxfId="3" priority="6" operator="containsText" text="MODERATE RISK">
      <formula>NOT(ISERROR(SEARCH("MODERATE RISK",H5)))</formula>
    </cfRule>
  </conditionalFormatting>
  <conditionalFormatting sqref="H4">
    <cfRule type="containsText" dxfId="2" priority="1" operator="containsText" text="HIGH RISK">
      <formula>NOT(ISERROR(SEARCH("HIGH RISK",H4)))</formula>
    </cfRule>
    <cfRule type="containsText" dxfId="1" priority="2" operator="containsText" text="INCREASED RISK">
      <formula>NOT(ISERROR(SEARCH("INCREASED RISK",H4)))</formula>
    </cfRule>
    <cfRule type="containsText" dxfId="0" priority="3" operator="containsText" text="MODERATE RISK">
      <formula>NOT(ISERROR(SEARCH("MODERATE RISK",H4)))</formula>
    </cfRule>
  </conditionalFormatting>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Home</vt:lpstr>
      <vt:lpstr>NaFSA_Tool_1.1</vt:lpstr>
      <vt:lpstr>NaFSA_OverviewCategoryResults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Holm Voigt</dc:creator>
  <cp:lastModifiedBy>Windows-Benutzer</cp:lastModifiedBy>
  <dcterms:created xsi:type="dcterms:W3CDTF">2020-03-01T10:25:47Z</dcterms:created>
  <dcterms:modified xsi:type="dcterms:W3CDTF">2020-04-06T13:30:05Z</dcterms:modified>
</cp:coreProperties>
</file>