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SLR\Bonn_data_slr\"/>
    </mc:Choice>
  </mc:AlternateContent>
  <xr:revisionPtr revIDLastSave="0" documentId="13_ncr:1_{271807B5-0965-430B-8939-F17F419C6F1C}" xr6:coauthVersionLast="36" xr6:coauthVersionMax="36" xr10:uidLastSave="{00000000-0000-0000-0000-000000000000}"/>
  <bookViews>
    <workbookView xWindow="0" yWindow="0" windowWidth="28800" windowHeight="11805" xr2:uid="{F2CD82EB-7901-4EBA-8033-BFA5EF0EE5A5}"/>
  </bookViews>
  <sheets>
    <sheet name="Second search _ all 226 papers"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S2" i="1" l="1"/>
  <c r="BG2" i="1"/>
  <c r="AS3" i="1"/>
  <c r="BG3" i="1"/>
  <c r="AS4" i="1"/>
  <c r="BG4" i="1"/>
  <c r="AS5" i="1"/>
  <c r="BG5" i="1"/>
  <c r="AS6" i="1"/>
  <c r="BG6" i="1"/>
  <c r="AS7" i="1"/>
  <c r="BG7" i="1"/>
  <c r="AS8" i="1"/>
  <c r="BG8" i="1"/>
  <c r="AS9" i="1"/>
  <c r="BG9" i="1"/>
  <c r="AS10" i="1"/>
  <c r="BG10" i="1"/>
  <c r="AS11" i="1"/>
  <c r="BG11" i="1"/>
  <c r="AS12" i="1"/>
  <c r="BG12" i="1"/>
  <c r="AS13" i="1"/>
  <c r="BG13" i="1"/>
  <c r="AS14" i="1"/>
  <c r="BG14" i="1"/>
  <c r="AS15" i="1"/>
  <c r="BG15" i="1"/>
  <c r="AS16" i="1"/>
  <c r="BG16" i="1"/>
  <c r="AS17" i="1"/>
  <c r="BG17" i="1"/>
  <c r="AS18" i="1"/>
  <c r="BG18" i="1"/>
  <c r="AS19" i="1"/>
  <c r="BG19" i="1"/>
  <c r="AS20" i="1"/>
  <c r="BG20" i="1"/>
  <c r="AS21" i="1"/>
  <c r="BG21" i="1"/>
  <c r="AS22" i="1"/>
  <c r="BG22" i="1"/>
  <c r="AS23" i="1"/>
  <c r="BG23" i="1"/>
  <c r="AS24" i="1"/>
  <c r="BG24" i="1"/>
  <c r="AS25" i="1"/>
  <c r="BG25" i="1"/>
  <c r="AS26" i="1"/>
  <c r="BG26" i="1"/>
  <c r="AS27" i="1"/>
  <c r="BG27" i="1"/>
  <c r="AS28" i="1"/>
  <c r="BG28" i="1"/>
  <c r="AS29" i="1"/>
  <c r="BG29" i="1"/>
  <c r="AS30" i="1"/>
  <c r="BG30" i="1"/>
  <c r="AS31" i="1"/>
  <c r="BG31" i="1"/>
  <c r="AS32" i="1"/>
  <c r="BG32" i="1"/>
  <c r="AS33" i="1"/>
  <c r="BG33" i="1"/>
  <c r="AS34" i="1"/>
  <c r="BG34" i="1"/>
  <c r="AS35" i="1"/>
  <c r="BG35" i="1"/>
  <c r="AS36" i="1"/>
  <c r="BG36" i="1"/>
  <c r="AS37" i="1"/>
  <c r="BG37" i="1"/>
  <c r="AS38" i="1"/>
  <c r="BG38" i="1"/>
  <c r="AS39" i="1"/>
  <c r="BG39" i="1"/>
  <c r="AS40" i="1"/>
  <c r="BG40" i="1"/>
  <c r="AS41" i="1"/>
  <c r="BG41" i="1"/>
  <c r="AS42" i="1"/>
  <c r="BG42" i="1"/>
  <c r="AS43" i="1"/>
  <c r="BG43" i="1"/>
  <c r="AS44" i="1"/>
  <c r="BG44" i="1"/>
  <c r="AS45" i="1"/>
  <c r="BG45" i="1"/>
  <c r="AS46" i="1"/>
  <c r="BG46" i="1"/>
  <c r="AS47" i="1"/>
  <c r="BG47" i="1"/>
  <c r="AS48" i="1"/>
  <c r="BG48" i="1"/>
  <c r="AS49" i="1"/>
  <c r="BG49" i="1"/>
  <c r="AS50" i="1"/>
  <c r="BG50" i="1"/>
  <c r="AS51" i="1"/>
  <c r="BG51" i="1"/>
  <c r="AS52" i="1"/>
  <c r="BG52" i="1"/>
  <c r="AS53" i="1"/>
  <c r="BG53" i="1"/>
  <c r="AS54" i="1"/>
  <c r="BG54" i="1"/>
  <c r="AS55" i="1"/>
  <c r="BG55" i="1"/>
  <c r="AS56" i="1"/>
  <c r="BG56" i="1"/>
  <c r="AS57" i="1"/>
  <c r="BG57" i="1"/>
  <c r="AS58" i="1"/>
  <c r="BG58" i="1"/>
  <c r="AS59" i="1"/>
  <c r="BG59" i="1"/>
  <c r="AS60" i="1"/>
  <c r="BG60" i="1"/>
  <c r="AS61" i="1"/>
  <c r="BG61" i="1"/>
  <c r="AS62" i="1"/>
  <c r="BG62" i="1"/>
  <c r="AS63" i="1"/>
  <c r="BG63" i="1"/>
  <c r="AS64" i="1"/>
  <c r="BG64" i="1"/>
  <c r="AS65" i="1"/>
  <c r="BG65" i="1"/>
  <c r="AS66" i="1"/>
  <c r="BG66" i="1"/>
  <c r="AS67" i="1"/>
  <c r="BG67" i="1"/>
  <c r="AS68" i="1"/>
  <c r="BG68" i="1"/>
  <c r="AS69" i="1"/>
  <c r="BG69" i="1"/>
  <c r="AS70" i="1"/>
  <c r="BG70" i="1"/>
  <c r="AS71" i="1"/>
  <c r="BG71" i="1"/>
  <c r="AS72" i="1"/>
  <c r="BG72" i="1"/>
  <c r="AS73" i="1"/>
  <c r="BG73" i="1"/>
  <c r="AS74" i="1"/>
  <c r="BG74" i="1"/>
  <c r="AS75" i="1"/>
  <c r="BG75" i="1"/>
  <c r="AS76" i="1"/>
  <c r="BG76" i="1"/>
  <c r="AS77" i="1"/>
  <c r="BG77" i="1"/>
  <c r="AS78" i="1"/>
  <c r="BG78" i="1"/>
  <c r="AS79" i="1"/>
  <c r="BG79" i="1"/>
  <c r="AS80" i="1"/>
  <c r="BG80" i="1"/>
  <c r="AS81" i="1"/>
  <c r="BG81" i="1"/>
  <c r="AS82" i="1"/>
  <c r="BG82" i="1"/>
  <c r="AS83" i="1"/>
  <c r="BG83" i="1"/>
  <c r="AS84" i="1"/>
  <c r="BG84" i="1"/>
  <c r="AS85" i="1"/>
  <c r="BG85" i="1"/>
  <c r="AS86" i="1"/>
  <c r="BG86" i="1"/>
  <c r="AS87" i="1"/>
  <c r="BG87" i="1"/>
  <c r="AS88" i="1"/>
  <c r="BG88" i="1"/>
  <c r="AS89" i="1"/>
  <c r="BG89" i="1"/>
  <c r="AS90" i="1"/>
  <c r="BG90" i="1"/>
  <c r="AS91" i="1"/>
  <c r="BG91" i="1"/>
  <c r="AS92" i="1"/>
  <c r="BG92" i="1"/>
  <c r="AS93" i="1"/>
  <c r="BG93" i="1"/>
  <c r="AS94" i="1"/>
  <c r="BG94" i="1"/>
  <c r="AS95" i="1"/>
  <c r="BG95" i="1"/>
  <c r="AS96" i="1"/>
  <c r="BG96" i="1"/>
  <c r="AS97" i="1"/>
  <c r="BG97" i="1"/>
  <c r="AS98" i="1"/>
  <c r="BG98" i="1"/>
  <c r="AS99" i="1"/>
  <c r="BG99" i="1"/>
  <c r="AS100" i="1"/>
  <c r="BG100" i="1"/>
  <c r="AS101" i="1"/>
  <c r="BG101" i="1"/>
  <c r="AS102" i="1"/>
  <c r="BG102" i="1"/>
  <c r="AS103" i="1"/>
  <c r="BG103" i="1"/>
  <c r="AS104" i="1"/>
  <c r="BG104" i="1"/>
  <c r="AS105" i="1"/>
  <c r="BG105" i="1"/>
  <c r="BG106" i="1"/>
  <c r="AS107" i="1"/>
  <c r="BG107" i="1"/>
  <c r="AS108" i="1"/>
  <c r="BG108" i="1"/>
  <c r="AS109" i="1"/>
  <c r="BG109" i="1"/>
  <c r="AS110" i="1"/>
  <c r="BG110" i="1"/>
  <c r="AS111" i="1"/>
  <c r="BG111" i="1"/>
  <c r="AS112" i="1"/>
  <c r="BG112" i="1"/>
  <c r="AS113" i="1"/>
  <c r="BG113" i="1"/>
  <c r="AS114" i="1"/>
  <c r="BG114" i="1"/>
  <c r="AS115" i="1"/>
  <c r="BG115" i="1"/>
  <c r="AS116" i="1"/>
  <c r="BG116" i="1"/>
  <c r="AS117" i="1"/>
  <c r="BG117" i="1"/>
  <c r="AS118" i="1"/>
  <c r="BG118" i="1"/>
  <c r="AS119" i="1"/>
  <c r="BG119" i="1"/>
  <c r="AS120" i="1"/>
  <c r="BG120" i="1"/>
  <c r="AS121" i="1"/>
  <c r="BG121" i="1"/>
  <c r="AS122" i="1"/>
  <c r="BG122" i="1"/>
  <c r="AS123" i="1"/>
  <c r="BG123" i="1"/>
  <c r="AS124" i="1"/>
  <c r="BG124" i="1"/>
  <c r="AS125" i="1"/>
  <c r="BG125" i="1"/>
  <c r="AS126" i="1"/>
  <c r="BG126" i="1"/>
  <c r="AS127" i="1"/>
  <c r="BG127" i="1"/>
  <c r="AS128" i="1"/>
  <c r="BG128" i="1"/>
  <c r="AS129" i="1"/>
  <c r="BG129" i="1"/>
  <c r="AS130" i="1"/>
  <c r="BG130" i="1"/>
  <c r="AS131" i="1"/>
  <c r="BG131" i="1"/>
  <c r="AS132" i="1"/>
  <c r="BG132" i="1"/>
  <c r="AS133" i="1"/>
  <c r="BG133" i="1"/>
  <c r="AS134" i="1"/>
  <c r="BG134" i="1"/>
  <c r="AS135" i="1"/>
  <c r="BG135" i="1"/>
  <c r="AS136" i="1"/>
  <c r="BG136" i="1"/>
  <c r="AS137" i="1"/>
  <c r="BG137" i="1"/>
  <c r="AS138" i="1"/>
  <c r="BG138" i="1"/>
  <c r="AS139" i="1"/>
  <c r="BG139" i="1"/>
  <c r="AS140" i="1"/>
  <c r="BG140" i="1"/>
  <c r="AS141" i="1"/>
  <c r="BG141" i="1"/>
  <c r="AS142" i="1"/>
  <c r="BG142" i="1"/>
  <c r="AS143" i="1"/>
  <c r="BG143" i="1"/>
  <c r="AS144" i="1"/>
  <c r="BG144" i="1"/>
  <c r="AS145" i="1"/>
  <c r="BG145" i="1"/>
  <c r="AS146" i="1"/>
  <c r="BG146" i="1"/>
  <c r="AS147" i="1"/>
  <c r="BG147" i="1"/>
  <c r="AS148" i="1"/>
  <c r="BG148" i="1"/>
  <c r="AS149" i="1"/>
  <c r="BG149" i="1"/>
  <c r="AS150" i="1"/>
  <c r="BG150" i="1"/>
  <c r="AS151" i="1"/>
  <c r="BG151" i="1"/>
  <c r="AS152" i="1"/>
  <c r="BG152" i="1"/>
  <c r="AS153" i="1"/>
  <c r="BG153" i="1"/>
  <c r="AS154" i="1"/>
  <c r="BG154" i="1"/>
  <c r="AS155" i="1"/>
  <c r="BG155" i="1"/>
  <c r="AS156" i="1"/>
  <c r="BG156" i="1"/>
  <c r="AS157" i="1"/>
  <c r="BG157" i="1"/>
  <c r="AS158" i="1"/>
  <c r="BG158" i="1"/>
  <c r="AS159" i="1"/>
  <c r="BG159" i="1"/>
  <c r="AS160" i="1"/>
  <c r="BG160" i="1"/>
  <c r="AS161" i="1"/>
  <c r="BG161" i="1"/>
  <c r="AS162" i="1"/>
  <c r="BG162" i="1"/>
  <c r="AS163" i="1"/>
  <c r="BG163" i="1"/>
  <c r="AS164" i="1"/>
  <c r="BG164" i="1"/>
  <c r="AS165" i="1"/>
  <c r="BG165" i="1"/>
  <c r="AS166" i="1"/>
  <c r="BG166" i="1"/>
  <c r="AS167" i="1"/>
  <c r="BG167" i="1"/>
  <c r="AS168" i="1"/>
  <c r="BG168" i="1"/>
  <c r="AS169" i="1"/>
  <c r="BG169" i="1"/>
  <c r="AS170" i="1"/>
  <c r="BG170" i="1"/>
  <c r="AS171" i="1"/>
  <c r="BG171" i="1"/>
  <c r="AS172" i="1"/>
  <c r="BG172" i="1"/>
  <c r="AS173" i="1"/>
  <c r="BG173" i="1"/>
  <c r="AS174" i="1"/>
  <c r="BG174" i="1"/>
  <c r="AS175" i="1"/>
  <c r="BG175" i="1"/>
  <c r="AS176" i="1"/>
  <c r="BG176" i="1"/>
  <c r="AS177" i="1"/>
  <c r="BG177" i="1"/>
  <c r="AS178" i="1"/>
  <c r="BG178" i="1"/>
  <c r="AS179" i="1"/>
  <c r="BG179" i="1"/>
  <c r="AS180" i="1"/>
  <c r="BG180" i="1"/>
  <c r="AS181" i="1"/>
  <c r="BG181" i="1"/>
  <c r="AS182" i="1"/>
  <c r="BG182" i="1"/>
  <c r="AS183" i="1"/>
  <c r="BG183" i="1"/>
  <c r="AS184" i="1"/>
  <c r="BG184" i="1"/>
  <c r="AS185" i="1"/>
  <c r="BG185" i="1"/>
  <c r="AS186" i="1"/>
  <c r="BG186" i="1"/>
  <c r="AS187" i="1"/>
  <c r="BG187" i="1"/>
  <c r="AS188" i="1"/>
  <c r="BG188" i="1"/>
  <c r="AS189" i="1"/>
  <c r="BG189" i="1"/>
  <c r="AS190" i="1"/>
  <c r="BG190" i="1"/>
  <c r="AS191" i="1"/>
  <c r="BG191" i="1"/>
  <c r="AS192" i="1"/>
  <c r="BG192" i="1"/>
  <c r="AS193" i="1"/>
  <c r="BG193" i="1"/>
  <c r="AS194" i="1"/>
  <c r="BG194" i="1"/>
  <c r="AS195" i="1"/>
  <c r="BG195" i="1"/>
  <c r="AS196" i="1"/>
  <c r="BG196" i="1"/>
  <c r="AS197" i="1"/>
  <c r="BG197" i="1"/>
  <c r="AS198" i="1"/>
  <c r="BG198" i="1"/>
  <c r="AS199" i="1"/>
  <c r="BG199" i="1"/>
  <c r="AS200" i="1"/>
  <c r="BG200" i="1"/>
  <c r="AS201" i="1"/>
  <c r="BG201" i="1"/>
  <c r="AS202" i="1"/>
  <c r="BG202" i="1"/>
  <c r="AS203" i="1"/>
  <c r="BG203" i="1"/>
  <c r="AS204" i="1"/>
  <c r="BG204" i="1"/>
  <c r="AS205" i="1"/>
  <c r="BG205" i="1"/>
  <c r="AS206" i="1"/>
  <c r="BG206" i="1"/>
  <c r="AS207" i="1"/>
  <c r="BG207" i="1"/>
  <c r="AS208" i="1"/>
  <c r="BG208" i="1"/>
  <c r="AS209" i="1"/>
  <c r="BG209" i="1"/>
  <c r="AS210" i="1"/>
  <c r="BG210" i="1"/>
  <c r="AS211" i="1"/>
  <c r="BG211" i="1"/>
  <c r="AS212" i="1"/>
  <c r="BG212" i="1"/>
  <c r="AS213" i="1"/>
  <c r="BG213" i="1"/>
  <c r="AS214" i="1"/>
  <c r="BG214" i="1"/>
  <c r="AS215" i="1"/>
  <c r="BG215" i="1"/>
  <c r="AS216" i="1"/>
  <c r="BG216" i="1"/>
  <c r="AS217" i="1"/>
  <c r="BG217" i="1"/>
  <c r="AS218" i="1"/>
  <c r="BG218" i="1"/>
  <c r="AS219" i="1"/>
  <c r="BG219" i="1"/>
  <c r="AS220" i="1"/>
  <c r="BG220" i="1"/>
  <c r="AS221" i="1"/>
  <c r="BG221" i="1"/>
  <c r="AS222" i="1"/>
  <c r="BG222" i="1"/>
  <c r="AS223" i="1"/>
  <c r="BG223" i="1"/>
  <c r="AS224" i="1"/>
  <c r="BG224" i="1"/>
  <c r="AS225" i="1"/>
  <c r="BG225" i="1"/>
  <c r="AS226" i="1"/>
  <c r="BG226" i="1"/>
  <c r="AS227" i="1"/>
  <c r="BG227" i="1"/>
</calcChain>
</file>

<file path=xl/sharedStrings.xml><?xml version="1.0" encoding="utf-8"?>
<sst xmlns="http://schemas.openxmlformats.org/spreadsheetml/2006/main" count="12071" uniqueCount="2008">
  <si>
    <t>WOS:000953289400001</t>
  </si>
  <si>
    <t/>
  </si>
  <si>
    <t>10.1007/s43621-022-00092-9</t>
  </si>
  <si>
    <t>JUL 18</t>
  </si>
  <si>
    <t>2662-9984</t>
  </si>
  <si>
    <t>Taffa, Hamidou/0000-0002-6061-9433; Nyamekye, Clement/0000-0002-7719-796X</t>
  </si>
  <si>
    <t>Taffa, Hamidou/ABD-1460-2020; Nyamekye, Clement/AAK-1863-2020</t>
  </si>
  <si>
    <t>Urban schoolyards are essential in biodiversity conservation; they provide numerous ecosystem services to students, school managers, and the city where the schools are located. However, limited or no studies have explored the role of urban schoolyards in both biodiversity conservation and carbon sequestration. This study, therefore, assessed the structure and values of urban schoolyards forest in the cities of Niamey and Maradi in the Niger Republic. A total of 60 schools was selected purposively from Maradi and Niamey (30 schools in each city), where the data were collected through a face-to-face survey. Additionally, a forest inventory and participatory observations were conducted to gather the dendrometric data and animal biodiversity. The findings revealed that, a total of 97 different tree species belonging to 35 families and 81 genera. In addition, neem tree and Fabaceae (22 species) were found to be the dominant tree species and botanical family respectively in the schoolyards of both cities. The similarity index was 64% indicating high similarity between the floras of the schoolyards in the two cities. The biomass value equals about 48.91 t/ha and 27.49 t/ha carbon stock in the primary schools of Niamey and Maradi respectively. Furthermore, the analysis of the structure of the urban schoolyard forests showed high values of structural parameters indicating the vitality/health/integrity of the forest. The ability of students to name plants, animals, and ecosystem services of their schoolyards is significantly low. This study recommends the use of multipurpose woody plant species in urban greening school initiatives for quality education. Furthermore, the study recommends a further investigation of the effects of the school urban forest structure on the students' academic performance and the allergenic potential of woody species found in urban schools.</t>
  </si>
  <si>
    <t>Woody species in the urban schoolyards in West Africa Sahel cities in Niger: diversity and benefits for green schools</t>
  </si>
  <si>
    <t>Kyere-Boateng, Richard; Marek, Michal, V; Huba, Mikulas</t>
  </si>
  <si>
    <t>Kyere-Boateng, R; Marek, MV; Huba, M</t>
  </si>
  <si>
    <t>J</t>
  </si>
  <si>
    <t>WOS:000794677500001</t>
  </si>
  <si>
    <t>10.3390/su14095164</t>
  </si>
  <si>
    <t>MAY</t>
  </si>
  <si>
    <t>2071-1050</t>
  </si>
  <si>
    <t>Carinanos, Paloma/0000-0002-8955-2383; Anwar, Tauseef/0000-0002-2052-8502; Qureshi, Huma/0000-0001-7120-4893</t>
  </si>
  <si>
    <t>Carinanos, Paloma/K-5696-2014; Anwar, Tauseef/GLU-7262-2022</t>
  </si>
  <si>
    <t>Land cover change in Addis Ababa, Ethiopia's capital, is driven by recurring drought and the economic problems of society-initiated afforestation. The goal of this study was to learn about the state of woody species regeneration in Yeka's urban forest patches. Thirty plots (20 m x 20 m in size) were sampled to identify plants for this purpose. All wooden trees with a height greater than 1.3 m in each plot were identified, enumerated, and their diameter were measured. Acacia decurrens was determined to be the predominant species, with an importance value index (IVI) of 161.09, followed by Acacia melanoxlon (IVI = 44.69). The bootstrapping PERMANOVA test was used to show how the species in the community overlapped. The result reveals that dissimilarity is low (p &gt; 0.05), which is supported by the assumption of multivariate dispersion homogeneity. The area's generalized linear model (GLM) showed all species statistically significant for characteristics associated with closure year and presence of mature trees and the entire closure year. Two of the twenty tree species, i.e., Acacia decurrens and Acacia melanoxylon were found in nearly equal numbers in all three growth stages as well as having strong regenerating potential. The rapid expansion of exotic Acacia spp. necessitates careful attention to their regeneration. To reinforce and improve ecosystem services, conservation and restoration efforts should encourage the regeneration of native plant species.</t>
  </si>
  <si>
    <t>Woody Species Diversity, Community Structure, and Regeneration Capacity in Central Ethiopian Urban Forest Patches</t>
  </si>
  <si>
    <t>Herd-Hoare, S.; Shackleton, C. M.</t>
  </si>
  <si>
    <t>Herd-Hoare, S; Shackleton, CM</t>
  </si>
  <si>
    <t>WOS:000740348700001</t>
  </si>
  <si>
    <t>10.1186/s12862-021-01949-9</t>
  </si>
  <si>
    <t>DEC 28</t>
  </si>
  <si>
    <t>2730-7182</t>
  </si>
  <si>
    <t>Background Hangadi watershed is endowed with the only virgin forest in Odo shakisso harbouring high biodiversity, but it has been suffered from anthropogenic activities. This study was conducted to investigate composition and community diversity of woody species in restoration for posterity. Satellite images of 1988, 2008, and 2018 were used to classify and analyse trends of deforestation. For both woody species and topsoil (0-30 cm), 20 m x 20 m, 100 plots laid at every 300 m along line transects, 1 km apart from each other. In each sample plot, woody species &gt;= 3 m were counted, Shannon-wiener diversity index, cluster analysis and ordination were computed. Results Agroforestry is found to be the dominant land use/land cover class followed by forest and cultivated land. A total of 61 woody species belonging to 34 families; 8.2% of the species were endemic to Ethiopia. The highest number of species was recorded from families Euphorbiaceae and Rubiaceae (5 species, 8.2%), Rutaceae, Celastraceae, and Oleaceae (3 species, 5.08%) followed by Flacourtiaceae, Meliaceae, Araliaceaae, Myrsinaceae, Moraceae, Boraginaceae, Asteraceae, Spontaceae, Lauraceae and Sapindaceae (2 species each). Four woody plant communities were identified using free statistical software R version 3.1.1. The canonical correspondence analysis result showed that EC, pH, OM, altitude, C:N, CEC, sand, silt, AvP, and TN significantly affected species distribution in the watershed. Conclusion Local people involved in cutting mature woody species for timber production, making farm implements and, cultivated land expansion. Protection of woody species diversity of forest and coffee systems with low biodiversity value conservation concepts are recommended to be executed jointly by local people and stakeholders.</t>
  </si>
  <si>
    <t>Woody species composition and community types of Hangadi Watershed, Guji Zone, Ethiopia</t>
  </si>
  <si>
    <t>Kahsay, Abrehet; Demissie, Biadgilgn; Nyssen, Jan; Triest, Ludwig; Lemmens, Pieter; De Meester, Luc; Kibret, Mulugeta; Verleyen, Elie; Adgo, Enyew; Stiers, Iris</t>
  </si>
  <si>
    <t>Kahsay, A; Demissie, B; Nyssen, J; Triest, L; Lemmens, P; De Meester, L; Kibret, M; Verleyen, E; Adgo, E; Stiers, I</t>
  </si>
  <si>
    <t>WOS:000704570400004</t>
  </si>
  <si>
    <t>OCT 2021</t>
  </si>
  <si>
    <t>10.1016/j.forpol.2021.102598</t>
  </si>
  <si>
    <t>DEC</t>
  </si>
  <si>
    <t>1872-7050</t>
  </si>
  <si>
    <t>1389-9341</t>
  </si>
  <si>
    <t>Market-based forest governance mechanisms such as reducing emissions from deforestation and degradation (REDD+) are implemented in many forests rich countries to conserve biodiversity and mitigate against global climate change. The assumption is that communities will be better motivated to participate in forest conservation if monetary payments are provided to compensate for past efforts or future improvements against pre-defined carbon reference levels. In this paper, I utilized Q methodology to identify discourses of forest values and motivations for forest conservation in selected REDD+ pilot communities in Cross River State, Nigeria. Data from interviews and focus group discussions are also used to support the analysis. The aim is to examine communities' motivations for practicing conservation initiatives and the extent to which such motivations are shaping their participation in the REDD+ program. The analysis uncovers five main discourses namely: forest for survival, forest is beautiful, no pay no care, conservation volunteers, and we care but pay us. I discussed these discourses around three themes: livelihoods dependence, financial incentives, and place attachment and social norms. Results indicate that the reasons why communities practice conservation are complex and subjective, and payment of monetary incentives or lack thereof will not necessarily motivate them to participate in the REDD+ program. I suggest that values such as place attachment, nature connectedness and social norms matter in the success of REDD+ particularly in communities that have long history of practicing voluntary conservation initiatives.</t>
  </si>
  <si>
    <t>What motivates communities to participate in forest conservation? A study of REDD plus pilot sites in Cross River, Nigeria</t>
  </si>
  <si>
    <t>Aneseyee, Abreham Berta; Soromessa, Teshome; Elias, Eyasu; Noszczyk, Tomasz; Feyisa, Gudina Legese</t>
  </si>
  <si>
    <t>Aneseyee, AB; Soromessa, T; Elias, E; Noszczyk, T; Feyisa, GL</t>
  </si>
  <si>
    <t>WOS:000867417400005</t>
  </si>
  <si>
    <t>SEP 2022</t>
  </si>
  <si>
    <t>10.1016/j.gecco.2022.e02259</t>
  </si>
  <si>
    <t>e02259</t>
  </si>
  <si>
    <t>NOV</t>
  </si>
  <si>
    <t>2351-9894</t>
  </si>
  <si>
    <t>Leweri, Cecilia/0000-0002-1051-6022; Kija Bukombe, John/0000-0003-4096-2629</t>
  </si>
  <si>
    <t>Wildlife corridors are critical for the effective conservation of wildlife and for enhancing ecosystem services. Unfortunately, increased human pressure has increased the risk of species extinction in wildlife corridors. Studies on wildlife corridor connectivity have always used Geographical information systems (GIS) and remote sensing (RS) without information from ground surveys thus lacking comprehensive conclusions for effective management. We assessed wildlife corridor connectivity between the Wami-Mbiki Game Reserve???Nyerere National Park (WMGR-NYENAPA) in Tanzania, using a combination of ground transect surveys, RS, and GIS. Overall, the RS and GIS showed a decline in the woody cover types over the past 40 years. Forest and woodland declined by 9% and 17% respectively between 1980 and 2020. Conversely, the land conversions namely agriculture and settlement increased by 4.7% and 0.1%, respectively. The spatial distribution of the twenty-two (22) wildlife species recorded using ground surveys was negatively affected by increasing land conversions. Although plant diversity to support wildlife survival was abundant, suggesting the suitability of the corridor for wildlife, elephant movements were severed as one might predict in a degraded corridor. We urge protecting the remaining corridor area. We further recommend a combination of actions to secure the remaining part of the corridor including enforcement of existing land use regulations that restrict land clearance, improving cross-sectoral dialogues on sustainable conservation by harmonizing conflicting legislation between conservation and land development, formulating a specific organ with the mandate to manage cross-cutting issues on wildlife corridors and introducing community con-servation education and awareness through extension programs on poaching, sustainable utili-zation of natural land resources including REDD+ programs and adoption of alternative income source activities.</t>
  </si>
  <si>
    <t>Viability assessment of the Wami-Mbiki Game Reserve to Nyerere National Park wildlife corridor in southern Tanzania</t>
  </si>
  <si>
    <t>Luswaga, Hussein</t>
  </si>
  <si>
    <t>Luswaga, H</t>
  </si>
  <si>
    <t>WOS:000927167500007</t>
  </si>
  <si>
    <t>10.3161/15081109ACC2022.24.2.007</t>
  </si>
  <si>
    <t>1733-5329</t>
  </si>
  <si>
    <t>1508-1109</t>
  </si>
  <si>
    <t>Holderied, Marc W/0000-0002-1573-7908</t>
  </si>
  <si>
    <t>Holderied, Marc W/M-9382-2013</t>
  </si>
  <si>
    <t>Due to global agricultural expansion and intensification, many animal species must now survive within a landscape dominated by agroecosystems. For bats, agroecosystems can provide a valuable foraging-habitat, and many species of bats thrive within such habitats whilst also providing a range of ecosystem services for farmers. Despite this, bat usage of many agroecosystem types remains unstudied. Here, we investigated the diversity of insectivorous bats in the vanilla agroecosystems of northeastern Madagascar, the world's principal vanilla-growing region. To assess bat diversity, we used a passive acoustic survey technique, and we identified and classified bat species diversity using PCA and DFA analysis of echolocation call acoustic parameters. In total, we were able to detect the presence of at least 13 different bat species within Madagascar's vanilla agroecosystems, seven of which we were able to confidently identify to species level. However, due to our conservative classification approach, the true diversity of bats in vanilla agroecosystems is likely to be higher. The results of this study indicate that Madagascar's vanilla agroecosystems represent suitable foraging habitat for numerous bat species, particularly forest-specialists, which is a highly encouraging finding for the conservation of Madagascar's bats. Expansion of vanilla agroecosystems is therefore likely to provide valuable habitat extensions for Madagascar's forest bats in the future, provided this expansion does not come at the expense of existing largely-undisturbed natural habitats.</t>
  </si>
  <si>
    <t>Vanilla bats: insectivorous bat diversity in the vanilla agroecosystems of northeastern Madagascar</t>
  </si>
  <si>
    <t>Pfeifer, Marion; Sallu, Susannah M.; Marshall, Andrew R.; Rushton, Stephen; Moore, Eleanor; Shirima, Deo D.; Smit, Josephine; Kioko, Esther; Barnes, Lauren; Waite, Catherine; Raes, Leander; Braunholtz, Laura; Olivier, Pieter I.; Ishengoma, Evodius; Bowers, Sam; Guerreiro-Milheiras, Sergio</t>
  </si>
  <si>
    <t>Pfeifer, M; Sallu, SM; Marshall, AR; Rushton, S; Moore, E; Shirima, DD; Smit, J; Kioko, E; Barnes, L; Waite, C; Raes, L; Braunholtz, L; Olivier, PI; Ishengoma, E; Bowers, S; Guerreiro-Milheiras, S</t>
  </si>
  <si>
    <t>WOS:000862837600004</t>
  </si>
  <si>
    <t>AUG 2022</t>
  </si>
  <si>
    <t>10.1016/j.tfp.2022.100322</t>
  </si>
  <si>
    <t>SEP</t>
  </si>
  <si>
    <t>2666-7193</t>
  </si>
  <si>
    <t>Mangrove forests provide harvestable wood and non-wood resources to human society globally. The current study evaluated value chain of mangrove wood products from Lamu, Kenya, and how these impacts on resources' sustainability. Results show that, exploitation of mangrove wood products in Kenya involves several actors, including national regulator, licensees, cutters, transporters, stockists and the consumers. Based on the differences between allowable and harvest data, Lamu mangroves can be said to be under-exploited. For the 1992-2018 period, an average of 223.5 scores ha(-1)yr(-1) of mangrove poles were target for harvesting from Lamu. During the same period, the harvest data indicate an average of 6.2 scores ha? 1yr? 1 of mangrove poles were removed. However, based on stand level data generated as part of this study, mangroves in Lamu are over-exploited and stocked with non-merchantable poles. There are differentiated net income among various actors in mangrove trade in Kenya. Mangrove cutters are among the 'losers' in mangrove trade value chain earning a monthly net income of USD118.6 +/- 17.9. Winners in mangrove trade is the Kenya Forest Service, Licensees, transporters, and mangrove dealers (or stockists) in urban centers. The findings of this study are critical in development of the harvesting plan for Lamu mangroves. The results will provide insights toward streamlining mangrove trade for community development, revenue generation and environmental sustainability.</t>
  </si>
  <si>
    <t>Value chain and sustainability of mangrove wood harvesting in Lamu, Kenya</t>
  </si>
  <si>
    <t>Damtew, Addisu; Teferi, Ermias; Ongoma, Victor</t>
  </si>
  <si>
    <t>Damtew, A; Teferi, E; Ongoma, V</t>
  </si>
  <si>
    <t>WOS:001017647900001</t>
  </si>
  <si>
    <t>10.3390/su15129424</t>
  </si>
  <si>
    <t>JUN</t>
  </si>
  <si>
    <t>Anarchic urbanization and land artificialization expose urban ecosystems and ecosystem services (ES) to threat. Urban ecosystems and trees play a crucial role in improving urban environments, and their management depends on the perceptions and preferences of urban residents. An assessment of the socio-ecological factors determining the perception of the actors allows for the proper design and planning of ecological urban policies and urban adaptation to climate change. The objective of this work was to determine the key determinants (factors) of urban stakeholders' perceptions of ES in generating socio-ecological information for planning and preservation of ecosystems in Cotonou municipality. In this way, we assessed the perception and discriminating variables of the different stakeholders of urban ES provided in the city of Cotonou. Thus, 381 city dwellers were individually interviewed after statistical sampling. Focus group discussions with the stakeholders also made it possible to highlight the ES provided in the different land use units (LU). The results show that 73.23% of the city dwellers agreed that they were aware of ecosystem services. The hierarchical classification shows two homogeneous groups of perceivers with ethnicity, age, and education as statistically discriminating sociological variables (pv &lt; 0.001). Urban dwellers in the city of Cotonou perceived more SEs in the cultural and regulatory services category significantly (pv &lt; 0.001; v-test &gt; 3). The principal component analysis (PCA) reveals the varying availability of ES according to the different LU in the city. It will be worthwhile to apply this study in the processes of decision-making in climate and environment policy planning for sustainable cities in Africa and all over the world because it adds scientific value.</t>
  </si>
  <si>
    <t>Urban Ecosystem Services and Determinants of Stakeholders' Perception for Sustainable Cities Planning in Cotonou (Benin)</t>
  </si>
  <si>
    <t>Mugiraneza, Theodomir; Hafner, Sebastian; Haas, Jan; Ban, Yifang</t>
  </si>
  <si>
    <t>Mugiraneza, T; Hafner, S; Haas, J; Ban, YF</t>
  </si>
  <si>
    <t>WOS:000724590500001</t>
  </si>
  <si>
    <t>10.3390/land10111258</t>
  </si>
  <si>
    <t>2073-445X</t>
  </si>
  <si>
    <t>Garekae, Hesekia/0000-0003-1021-3985; Mandevu, Treaser/0000-0002-9714-8460; Likongwe, Patrick/0000-0002-9555-2195</t>
  </si>
  <si>
    <t>Tree species diversity in urban green spaces supports the provision of a wide range of urban ecosystem services, well studied in developed countries and less so in developing countries, where little is discussed concerning the role of urban communities in addressing the eminent threat facing green spaces. A study was, therefore, conducted to assess the impact of community involvement in the management of urban green spaces, which is mostly left in the hands of the central government in most developing countries. Two hills, namely, Sadzi and Chiperoni hills, were selected within Zomba city, where the latter has no community involvement in managing it. Trees with diameters at breast height (DBH) of &amp; GE;5 cm were measured and identified to species level from 25 sampled plots (20 x 20 m each). The results found a total of 51 species, 40 genera and 17 families, with the Fabaceae family dominant in both hills. A Shannon index of above 3.0 was recorded from both hills, with a greater tree density for Sadzi hill at 695 trees/ha. Sadzi hill has gained more than a twofold increase in green cover, while Chiperoni has lost 10%. Despite being in the regenerating phase, the community management is contributing to urban green space provision, ecosystem services and biodiversity conservation.</t>
  </si>
  <si>
    <t>Urban Community Power: Enhancing Urban Forest Diversity and Reversing Ecosystem Disservices in Zomba City, Malawi</t>
  </si>
  <si>
    <t>Tolessa, Terefe; Kidane, Moges; Bezie, Alemu</t>
  </si>
  <si>
    <t>Tolessa, T; Kidane, M; Bezie, A</t>
  </si>
  <si>
    <t>WOS:000945600300001</t>
  </si>
  <si>
    <t>10.3389/ffgc.2022.934019</t>
  </si>
  <si>
    <t>FEB 23</t>
  </si>
  <si>
    <t>2624-893X</t>
  </si>
  <si>
    <t>Liman Harou, Issoufou/0000-0002-6809-9217</t>
  </si>
  <si>
    <t>Liman Harou, Issoufou/M-3198-2018</t>
  </si>
  <si>
    <t>IntroductionMangroves are resilient forests of transitional zones between land, ocean and freshwater for they are tolerant to salinity. In The Gambia, mangrove forests are found along the coast of Atlantic Ocean and River Gambia where they support the livelihoods of millions through multiple ecosystems services. Despite their importance in The Gambia, consistent country-wide information on their coverage, dynamics and change hotspots are lacking. Thus far, it remains unclear whether the coverage of mangroves has decreased or increased over the last few decades. Often, the existing estimates vary strongly across sources and the methodologies in the available literature are not always reproducible. This study attempts to fill these gaps by providing up-to-date spatial information on mangrove forests in The Gambia. MethodsTo provide a reproducible workflow and a comprehensive assessment, we used continuous time series of freely available data to study the extent and dynamics of mangrove forests in The Gambia. To construct gap-free image time series, we used statistical models to describe land surface phenology based on monthly composites derived from Landsat and MODIS land surface reflectance acquired between 2000 and 2020. We used 1212 Landsat and 407 MODIS tiles spread across multiple spectral indices along with a calibrated set of training and validation data to train and validate a random forest classifier for accurate land cover classifications. Results and discussionThe overall accuracy and Kappa statistics of the classifications range between 0.96 and 0.98. Our findings suggest a net increase of 4,000 ha in mangrove forests over the last 2 decades, corresponding to an annual rate of 200 ha. The net increase is largely due to strong policy making which results in participative forest resource management through the national forest action plan. The net increase in mangrove forests should not mask the substantial degradation in some places across the country. We estimated a total loss of nearly 5,670 ha, most of which appears to have taken place during the last decade in favor of wetlands. The Gambian mangroves are amongst the most promising green business in Gulf of Guinea, deserving an integrated governance - policy framework that address the key requirements for ecological sustainability.</t>
  </si>
  <si>
    <t>Understanding the states and dynamics of mangrove forests in land cover transitions of The Gambia using a Fourier transformation of Landsat and MODIS time series in Google Earth Engine</t>
  </si>
  <si>
    <t>Jose Ruiz-Lopez, Maria; Hitchcock, Arleigh Jane; Simons, Noah D.; McCarter, Jenneca; Chapman, Colin A.; Sarkar, Dipto; Omeja, Patrick; Goldberg, Tony L.; Ting, Nelson</t>
  </si>
  <si>
    <t>Ruiz-Lopez, MJ; Hitchcock, AJ; Simons, ND; McCarter, J; Chapman, CA; Sarkar, D; Omeja, P; Goldberg, TL; Ting, N</t>
  </si>
  <si>
    <t>WOS:000962496500001</t>
  </si>
  <si>
    <t>10.31577/geogrcas.2023.75.1.01</t>
  </si>
  <si>
    <t>2453-8787</t>
  </si>
  <si>
    <t>0016-7193</t>
  </si>
  <si>
    <t>KYERE-BOATENG, RICHARD/0000-0003-1707-1836</t>
  </si>
  <si>
    <t>Following the Rio Statement on Forest Principles, it is imperative to understand the socio-demographic characteristics, livelihoods activities and the kinds of NTFPs (NonTimber Forest Products) that fringe communities of Bia-Tano Forest Reserve (Ghana) harvest or collect in order to provide useful insights into planning, managing and governing to achieve sustainability of the reserves' resources. Three hundred sampled household heads from nine fringe communities of the Bia-Tano Forest Reserve assisted in answering our questionnaire, from which we derived our findings. The study showed that the households in fringe communities obtain several NTFPs from the reserve to support their livelihoods and well-being. The findings showed a high dependence by the households in the fringe communities on the reserves's resources. These forest ecosystem services, the most important being food, are collected or harvested for household consumption or income. However, the availability of these NTFPs has decreased due to frequent harvest and collection, overexploitation of the reserve's ecosystem services, illegal and legal harvesting of timber, and illegal farming in the forest reserve. The frequency of assessing the reserves NTFPs resulted from the reserve's closeness to the fringe communities. Although the forest guards prevent the fringe communities from illegally harvesting and collecting the reserve's NTFPs, the finding shows that some household members offer bribes to the forest guards to have their way through. The study further showed other anthropogenic activities such as encroachment, excessive poaching/hunting, and forest/bushfires as factors driving the depletion and degradation of the forest reserve. These activities have largely contributed to the reserve's cover changes and degradation. The lack of punitive actions against perpetrators of these illegal activities has caused a decline in the reserve's closed and open forests. The need for urgent management and governance strategies and actions is imminent to ensure the reserves' sustainability for sustained provision of NTFPs and carbon mitigation. The study recommends offering alternative livelihoods for the reserve fringe communities to reduce their high dependence on the reserve's resources to ensure sustainability.</t>
  </si>
  <si>
    <t>UNDERSTANDING LOCAL BENEFICIARIES OF ECOSYSTEM SERVICES IN THE BIA-TANO FOREST RESERVE FOR SUSTAINABLE FOREST GOVERNANCE</t>
  </si>
  <si>
    <t>Raw, J. L.; Van Niekerk, L.; Chauke, O.; Mbatha, H.; Riddin, T.; Adams, J. B.</t>
  </si>
  <si>
    <t>Raw, JL; Van Niekerk, L; Chauke, O; Mbatha, H; Riddin, T; Adams, JB</t>
  </si>
  <si>
    <t>WOS:001003278600007</t>
  </si>
  <si>
    <t>10.1111/csp2.12933</t>
  </si>
  <si>
    <t>2578-4854</t>
  </si>
  <si>
    <t>Stovall, Atticus/0000-0001-9512-3318</t>
  </si>
  <si>
    <t>The Guinean forests of West Africa have been identified as a global biodiversity hotspot due to its exceptional concentrations of endemic species and exceptional loss of habitats. The majority of what remains of the Guinean forests lies within Liberia, a country whose share of total wealth is nearly equally distributed into human and natural capital. The Liberian government seeks a more inclusive development agenda that forges a path for improved human capital while sustainably managing its natural capital wealth, which requires consistent data on land cover change and forest disturbance over time. To address this need, Landsat data were used to map and quantify land cover change and forest fragmentation in Liberia between 2000 and 2018. In addition, LiDAR data from the Global Ecosystem Dynamics Investigation (GEDI) mission were applied to assess the integrity of forest remnants. Between 2000 and 2018, only 1% of all forest cover classes (i.e., dense/primary, open/secondary and sparse/degraded) were converted into non-forest classes, with the most observed change being between these three forest classes. During the study period, 27% of the dense/primary forest class transitioned to either the open/secondary or sparse/degraded canopy classes through consistent fragmentation along the edges of the last large remaining blocks of dense/primary forest located in the north-west and south-east of Liberia and more than 14% of dense/primary forest areas identified in previous studies as essential natural capital for either biodiversity, forest carbon storage or provision of freshwater ecosystem services were degraded. The 2018 GEDI-based measurements show that the overall average height of dense/primary forest decreases by 24% and 48%, and canopy closure decreases by 33% and 59%, when transitioned to the open/secondary and sparse/degraded classes, respectively. The information derived from this analysis will be critical for informing the development of new policies and actions, leading to more sustainable forest management in Liberia.</t>
  </si>
  <si>
    <t>Two decades of land cover change and forest fragmentation in Liberia: Consequences for the contribution of nature to people</t>
  </si>
  <si>
    <t>Isyaku, Usman</t>
  </si>
  <si>
    <t>Isyaku, U</t>
  </si>
  <si>
    <t>WOS:000864647000004</t>
  </si>
  <si>
    <t>10.1016/j.ecolind.2022.109443</t>
  </si>
  <si>
    <t>1872-7034</t>
  </si>
  <si>
    <t>1470-160X</t>
  </si>
  <si>
    <t>begue, agnes/0000-0002-9289-1052; Leroux, Louise/0000-0002-7631-2399; Ndao, Babacar/0000-0001-9848-7459</t>
  </si>
  <si>
    <t>begue, agnes/A-5718-2011; Leroux, Louise/C-4722-2016</t>
  </si>
  <si>
    <t>Around the world, SDMs have been widely used to support forest management planning and biodiversity conservation. Beyond the prediction of species distribution provided by the SDMs, this study aimed to analyze the spatial distribution of tree species diversity using SDMs. The study area is a Faidherbia albida parkland in Central Senegal. It is characterized by a tree-based farming system dominated by Faidherbia albida. Using a robust and representative dataset of 9258 tree species occurrence, we first determined by an SDM the current potential spatial distribution of the 16 main tree species forming the parkland. Specifically, using 6 SDM algorithms and applying several modeling techniques with different categories of predictor variables (e.g., climate, topography, soil properties and human impact) we benchmarked 576 SDMs to achieve best model predictions for tree species. Then, tree species diversity maps were created on the basis of the resulting SDM predictions. Finally, the spatial dynamics of tree species diversity were discussed in relation to landscape characteristics, including heterogeneity, composition and human impact. The results showed that there is no single 'best' SDM algorithm (among the 6 algorithms tested) or modeling approach for all species. Benchmarking several modeling techniques allowed strengthening SDM performance, achieving AUC values that ranged from 0.64 (intermediate accuracy) to 0.87 (very good accuracy). The spatial dynamics of tree species diversity is related to the landscape heterogeneity and composition. In the Sahelian agroforestry systems (AFS), tree diversity is sustained by anthropization. A significant negative correlation with the distance to the village was found, i.e. the closer you get to the village, the greater the diversity of trees. This study could be crucial for analyzing tree species diversity when abundance information is not available.</t>
  </si>
  <si>
    <t>Tree species diversity analysis using species distribution models: A Faidherbia albida parkland case study in Senegal</t>
  </si>
  <si>
    <t>Tilahun, Deneke; Gashu, Kassahun; Shiferaw, Getnet Tarko</t>
  </si>
  <si>
    <t>Tilahun, D; Gashu, K; Shiferaw, GT</t>
  </si>
  <si>
    <t>WOS:001025796600001</t>
  </si>
  <si>
    <t>JUN 2023</t>
  </si>
  <si>
    <t>10.1016/j.apsoil.2023.105010</t>
  </si>
  <si>
    <t>OCT</t>
  </si>
  <si>
    <t>1873-0272</t>
  </si>
  <si>
    <t>0929-1393</t>
  </si>
  <si>
    <t>The role of tree canopies in protecting soil functional diversity is essential for ecosystems threatened by the longer lasting periods of drought, which are predicted to increase in the southern afro-tropical region. Nonetheless, biodiversity inventories of soil mesofauna are scarce in afro-tropical ecosystems, even in emblematic and well-studied protected areas, such as the Gorongosa National Park (GNP). Understanding the interrelationships between tree canopies and soil fauna functional diversity can provide insightful information for future adaptive management to protect wildlife and ecosystem services in the GNP, in the context of climate change. Here we assessed collembolan functional type richness and functional diversity in the dry period and during the rainfall across major GNP habitat types: miombo forests, mixed forests, and open savanna/floodplains. Besides the significant positive influence of rainfall, habitat types also influenced functional type' richness and diversity of collembolan life-forms. Environmental gradients across habitat types, namely the area of tree canopy cover and its indirect effect on soil local conditions (pH and nutrient availability), explained collembolan functional parameters. Calcium concentrations and soil alkalinity significantly enhanced collembolan functional type richness and functional diversity, respectively. Collembola survival across GNP habitats depended on the canopy buffering in the dry sampling period. These results highlight the key role of tree canopies in creating suitable microhabitat conditions supporting soil functional diversity and the sustainability of soil processes and ecosystem services in GNP.</t>
  </si>
  <si>
    <t>Tree canopy enhances Collembola functional richness and diversity across typical habitats of the Gorongosa National Park (Mozambique)</t>
  </si>
  <si>
    <t>Mengist, Wondimagegn; Soromessa, Teshome; Feyisa, Gudina Legese</t>
  </si>
  <si>
    <t>Mengist, W; Soromessa, T; Feyisa, GL</t>
  </si>
  <si>
    <t>WOS:000878380400001</t>
  </si>
  <si>
    <t>10.1080/26395916.2022.2140711</t>
  </si>
  <si>
    <t>DEC 31</t>
  </si>
  <si>
    <t>2639-5916</t>
  </si>
  <si>
    <t>Shackleton, Charlie/0000-0002-8489-6136</t>
  </si>
  <si>
    <t>Shackleton, Charlie/GLV-1260-2022</t>
  </si>
  <si>
    <t>Provisioning ecosystem services (PES) are typically crucial to rural livelihoods, especially in developing countries. However, the links between PES and local biodiversity or landscape heterogeneity are poorly explored. Here, we examined the extent of use and value of locally harvested wild, terrestrial and marine PES (such as wild foods, traditional medicines, firewood, building materials and others) in three villages (35-40 households per village) along a gradient of decreasing landscape heterogeneity. Households at the site with the highest landscape heterogeneity used a greater array of PES (9 +/- 4) compared to the intermediate (5 +/- 3) and least heterogenous (0.9 +/- 0.8) sites. This resulted in a significantly greater annual value of PES to local livelihoods at the most diverse site (US$2 656 +/- 2 587 per household), compared to US$1 120 +/- 1 313 at the intermediate site and only US$105 +/- 193 at the least heterogeneous site. This study shows the importance of access to a diversity of landscapes and PES to support rural livelihoods, which is frequently overlooked in PES valuation studies and in situations of land use change where landscape heterogeneity may decline.</t>
  </si>
  <si>
    <t>The use and value of wild harvested provisioning ecosystem services along a landscape heterogeneity gradient in rural South Africa</t>
  </si>
  <si>
    <t>Yeboah, Samuel Owusu; Amponsah, Isaac K.; Kaba, James S.; Abunyewa, Akwasi A.</t>
  </si>
  <si>
    <t>Yeboah, SO; Amponsah, IK; Kaba, JS; Abunyewa, AA</t>
  </si>
  <si>
    <t>WOS:000757033500001</t>
  </si>
  <si>
    <t>10.3390/agriculture12010045</t>
  </si>
  <si>
    <t>JAN</t>
  </si>
  <si>
    <t>2077-0472</t>
  </si>
  <si>
    <t>Tothne Bogdanyi, Franciska/0000-0002-6689-0566</t>
  </si>
  <si>
    <t>Fusarium solani, a soil-borne pathogen of stored potato may be disseminated, and thus, the damage caused by the pathogen may be aggravated by the grazing activities of arthropods. To investigate whether terrestrial woodlice contribute to the spread or, instead, to the control of F. solani, we launched a series of pilot experiments. First, a laboratory feeding trial was set up to find whether and to what extent woodlice consume the mycelia of fungal pathogens, namely, Aspergillus niger, F. solani, Macrophomina phaseolina, and Sclerotinia sclerotiorum. This was followed by a second set of experiments to simulate storage conditions where potato tubers, either healthy or infected with F. solani, were offered to woodlice. We found that: (1) F. solani was accepted by woodlice but was not their most preferred food source; (2) the presence of woodlice reduced the spread of F. solani among potato tubers. Our results suggest that the classification of terrestrial woodlice as storage pests needs re-evaluation, as isopods have the potential to disinoculate infective plant remnants and, thus, reduce the spread of storage pathogens.</t>
  </si>
  <si>
    <t>The Spread of the Soil-Borne Pathogen Fusarium solani in Stored Potato Can Be Controlled by Terrestrial Woodlice (Isopoda: Oniscidea)</t>
  </si>
  <si>
    <t>Tsegaye, Nigus Tekleselassie; Dibaba, Wakjira Takala; Gemeda, Dessalegn Obsi</t>
  </si>
  <si>
    <t>Tsegaye, NT; Dibaba, WT; Gemeda, DO</t>
  </si>
  <si>
    <t>WOS:000965557800001</t>
  </si>
  <si>
    <t>FEB 2023</t>
  </si>
  <si>
    <t>10.1016/j.biocon.2022.109832</t>
  </si>
  <si>
    <t>MAR</t>
  </si>
  <si>
    <t>1873-2917</t>
  </si>
  <si>
    <t>0006-3207</t>
  </si>
  <si>
    <t xml:space="preserve">Allan, James R/0000-0001-6322-0172; </t>
  </si>
  <si>
    <t>Allan, James R/C-6680-2017; Kissling, W. Daniel/B-1749-2009</t>
  </si>
  <si>
    <t>Tropical forests support immense biodiversity and provide essential ecosystem services for billions of people. Despite this value, tropical deforestation continues at a high rate. Emerging evidence suggests that elections can play an important role in shaping deforestation, for instance by incentivising politicians to allow increased utilisation of forests in return for political support. Nevertheless, the role of elections as driver of deforestation has not yet been comprehensively tested at broad geographic scales. Here, we created an annual database from 2001 to 2018 on political elections and forest loss for 55 tropical nations and modelled the effect of elections on deforestation. In total, 1.5 million km2 of forest was lost during this time period, especially in the Amazon, the Congo Basin and in Southeast Asia. The annual rate of deforestation increased in 37 (67 %) of the analysed countries. Deforestation was significantly lower in years with uncompetitive lower chamber elections compared to competitive election years (i.e. when the opposition can participate in elections and has a legitimate chance to gain governmental power). Our results show a pervasive loss of tropical forests and suggest that competitive elections can be potential drivers of deforestation. Future analyses at higher resolution (intra-annual defores-tation and sub-national governance) and simultaneous collection of data on additional mechanisms (legislative changes, financial investments, and binding term limits) will likely provide additional insights into the impacts of elections. We therefore recommend that organisations monitoring election transparency and fairness should also monitor environmental impacts such as forest loss, habitat destruction and resource exploitation.</t>
  </si>
  <si>
    <t>The role of elections as drivers of tropical deforestation</t>
  </si>
  <si>
    <t>Duguma, Dula W.; Schultner, Jannik; Abson, David J.; Fischer, Joern</t>
  </si>
  <si>
    <t>Duguma, DW; Schultner, J; Abson, DJ; Fischer, J</t>
  </si>
  <si>
    <t>WOS:000868730000005</t>
  </si>
  <si>
    <t>10.1016/j.gecco.2022.e02287</t>
  </si>
  <si>
    <t>e02287</t>
  </si>
  <si>
    <t>Sustainable conservation of mangrove forests has been constrained by marginalising some key stakeholders in resource governance in Tanzania. The present study assessed the perceptions of local communities towards the state management of mangroves on the western Indian coast of Kinondoni and Bagamoyo. The mixed method design was used to collect data from 306 respondents from Kaole, Mlingotin, Pwani-Kunduchi, and Mtongani villages via household questionnaire surveys, interviews with key informants, focus group discussions, and documentary reviews. The overall mean score on a 5-point scale for respondents in both study sites was 3, indicating neutral perception. The perception of respondents towards state management of mangroves for ecological benefits was relatively higher (M = 3.92, SD = 0.18) than for socioeconomic context (M = 3.02, SD = 1.03), t (128) = 4.7, p &lt; 0.01, d = 0.51) in Kinondoni. The same results were revealed in Bagamoyo as higher perception for ecological gain (M = 3.43, SD = 0.67) than for economic benefits (M = 2.63, SD = 0.86), t (133) = 5.3, p &lt; 0.01, d = 0.63. Multiple regression models revealed that local community perceptions of state management of mangrove forests in both study areas can be explained by education level (beta = 0.168, p = 0.012), knowledge of reserve rules (beta = 0.187, p = 0.013), household distance from reserve boundary (beta = 0.798, p = 0.003), and occupation (beta = -0.162, p = 0.001). The study revealed that respondents were satisfied with the state's management of mangroves for ecological gain, but they were not supportive of management when economic issues were discussed. The study recommends the state management of mangroves to become inclusive and recognize the neighboring communities' entitlements; an adequate contribution of revenue from mangrove protection to local livelihood; and the provision of environmental education to communities on the potential of ecosystem services to increase their social acceptability.</t>
  </si>
  <si>
    <t>Local community perception on the State Governance of mangroves in Western Indian coast of Kinondoni and Bagamoyo, Tanzania</t>
  </si>
  <si>
    <t>Gayo, Leopody</t>
  </si>
  <si>
    <t>Gayo, L</t>
  </si>
  <si>
    <t>WOS:000734887000007</t>
  </si>
  <si>
    <t>10.1016/j.gecco.2021.e01972</t>
  </si>
  <si>
    <t>e01972</t>
  </si>
  <si>
    <t>Globally, the importance of urban vegetation in the quality and maintenance of life in urban areas is increasingly recognized. As the basis of urban green infrastructure, urban vegetation provides a diversity of ecosystem services, including provisioning services. However, there is limited understanding of the potential of urban vegetation as a supply of forageable resources within urban landscapes. This study examined the prevalence and distribution of forageable plant species across different spaces in the towns of Potchefstroom and Thabazimbi, South Africa. A multi-stage sampling technique was employed for selecting study sites, with a total of 136 plots sampled. In total, 88 plant species (foraged and forageable) were encountered across the sample plots, with almost three-quarters (70%) being indigenous to South Africa. Most of the species had multiple uses, with medicine, food and firewood being the most common uses, in order of frequency. Species cover and richness significantly differed across the urban spaces, being markedly higher in protected areas as compared to other spaces. Moreover, five plant communities were identified, resembling various species uses. Overall, the findings show that the fragmented urban spaces are endowed with a diversity of forageable plant species, with many valuable to particular sectors of urban society, such as foragers. Moreover, the notable number of forageable plant species encountered across the different spaces demonstrates the potential of urban green infrastructure as a supply of provisioning and cultural ecosystem services. This provides the basis for the selection of a diversity of species in urban greening programs for enhancing liveability and overall well-being in urban areas.</t>
  </si>
  <si>
    <t>The prevalence, composition and distribution of forageable plant species in different urban spaces in two medium-sized towns in South Africa</t>
  </si>
  <si>
    <t>Diendere, Achille Augustin; Kabore, Dominique</t>
  </si>
  <si>
    <t>Diendere, AA; Kabore, D</t>
  </si>
  <si>
    <t>WOS:000692610400005</t>
  </si>
  <si>
    <t>JUL 2021</t>
  </si>
  <si>
    <t>10.1016/j.ufug.2021.127254</t>
  </si>
  <si>
    <t>1610-8167</t>
  </si>
  <si>
    <t>1618-8667</t>
  </si>
  <si>
    <t>A substantial portion of urban green infrastructure is under private tenure in residents' and business/corporate gardens. Therefore, the ways that urban residents manage their gardens can influence the type, quantity and quality of ecosystem services and disservices in urban areas. Plant nurseries are a major source of trees for urban residents, and so the types of trees and species that nurseries stock influence the composition of private gardens. Consequently, this study aimed to examine the roles that plant nurseries play in shaping the urban forest in South Africa. To do so, an online and direct questionnaire was used to gather data from 30 nurseries across 19 urban centres in South Africa. The main questions included species selection criteria, customer tree inquiries, bestselling tree species, attitudes towards increasing urban tree cover and diversity and whether they think climate change will affect the selection of species to stock. The results show that there is a strong preference for indigenous trees, which were also most commonly listed as best-sellers. Non-native species that were commonly sold were ones that provided provisioning services, particularly edible fruits. Drought tolerance influenced selection criteria and customer demand. Vachellia spp. and Olea europaea were commonly inquired about and most commonly listed amongst the best-sellers. Nursery owners valued the importance of increasing tree cover and diversity in urban areas, listing many perceived benefits for doing so. We conclude that there is a clear preference for indigenous tree species by customers and nursery owners, which in time could increase the proportion and cover of native species.</t>
  </si>
  <si>
    <t>The potential influence of commercial plant nurseries in shaping the urban forest in South Africa</t>
  </si>
  <si>
    <t>Nyangoko, Baraka P.; Berg, Hakan; Mangora, Mwita M.; Shalli, Mwanahija S.; Gullstrom, Martin</t>
  </si>
  <si>
    <t>Nyangoko, BP; Berg, H; Mangora, MM; Shalli, MS; Gullstrom, M</t>
  </si>
  <si>
    <t>WOS:001018303300001</t>
  </si>
  <si>
    <t>10.1007/s13157-023-01707-1</t>
  </si>
  <si>
    <t>AUG</t>
  </si>
  <si>
    <t>1943-6246</t>
  </si>
  <si>
    <t>0277-5212</t>
  </si>
  <si>
    <t>Bacar, Focas Francisco/0000-0001-6016-8823; Sitoe, Almeida/0000-0001-7583-2387</t>
  </si>
  <si>
    <t>Mangrove forests are known to store large amounts of carbon and provide several essential ecosystem services. Although mangrove forests vary across tropical and subtropical regions, forest conservation mechanisms have recognised the role of mangroves in climate change mitigation. Nevertheless, little about the total C stock in mangrove forests on the southern African coast has been reported. This is particularly true in Mozambique, where the coastline is covered with highly diversified mangrove forests, and there is still a lack of reports about its C stocks in mangrove forests. This work aims to quantify the above- and below-ground carbon stocks, and describe mangrove structure and species composition in the Quirimbas National Park (QNP), northern Mozambique. Based on a random sampling design, we established 41 circular plots. In each plot, we assessed alive trees, standing dead trees, litter, pneumatophores, woody debris, soil organic carbon (SOC) and natural regeneration, and C stock was quantified. We employed Parametric and Non-parametric statistical tests to check the differences between vegetation and soil parameters. Our study recorded six tree species in the mangrove forest of QNP with a stem density of 1222 &amp; PLUSMN; 123 stem ha(- 1) and 16.1 &amp; PLUSMN; 2.1 m(2) ha(- 1) of basal area. The Importance Value Index indicated that Rhizophora mucronata is the most abundant, frequent, and dominant, while Xylocarpus granatum is the rarest in the area. The mangrove of QNP stores about 306.1 &amp; PLUSMN; 49.4 Mg C ha(- 1) of SOC (0-100 cm), 72.6 &amp; PLUSMN; 11.7 Mg C ha(- 1) of above-ground carbon, and 32.0 &amp; PLUSMN; 5.0 Mg C ha(- 1) of root carbon stock. The total C stock stored in the QNP mangrove forests is 410.2 &amp; PLUSMN; 66.1 Mg C ha(- 1) comparable to the most extensive mangrove forest in southern Africa. This study can foster meaningful progress in understanding the carbon cycling in Mangrove ecosystems and its potential role on climate change mitigation in southern Africa.</t>
  </si>
  <si>
    <t>The Mangrove Forest of Quirimbas National Park Reveals High Carbon Stock Than Previously Estimated in Southern Africa</t>
  </si>
  <si>
    <t>Sahle, Mesfin; Saito, Osamu; Reynolds, Travis W.</t>
  </si>
  <si>
    <t>Sahle, M; Saito, O; Reynolds, TW</t>
  </si>
  <si>
    <t>WOS:000826520000001</t>
  </si>
  <si>
    <t>JUL 2022</t>
  </si>
  <si>
    <t>10.1002/ppp3.10278</t>
  </si>
  <si>
    <t>2572-2611</t>
  </si>
  <si>
    <t>Societal Impact Statement Opuntia ficus-indica, commonly known as prickly pear, is a widely distributed plant originating in central America. Its wide distribution and popularity as a cultivated plant are due to the sweetness of its fruits. Here, the role of O. ficus-indica in the livelihoods of people in Limpopo Province, South Africa, was investigated. Roadside traders of prickly pear were surveyed 2019-2020 using paper-based questionnaires and a convenience sampling strategy. Evidence of O. ficus-indica trading as a means to generate income was uncovered. Notably, none of the traders knew about invasive species. Future studies should seek to understand the motivations of purchasers. The extent to which rural communities use this species for food security and poverty alleviation is not fully understood. The Opuntia ficus-indica (whose fruits are traded in South Africa) is a species that is classified according to the National Environmental Management: Biodiversity Act (10/2004) Alien and Invasive Species (NEM:BA A&amp;IS) regulations as an invasive species. This study sought to provide an understanding of the socio-economic value of O. ficus-indica and the characteristic profiles of the people who trade with O. ficus-indica in the Limpopo Province of South Africa. A convenience sampling strategy was conducted along trading roads in Limpopo province, and the data were collected by surveying traders' attitudes toward the prickly pear trade using questionnaires. Our findings show that at the time of sampling 72 traders participated in prickly pear trading along the roadside. Unemployment is cited as the primary reason for their involvement in trading. O. Ficus-indica is an important fruit for rural communities in Limpopo province. It helps communities living below the poverty line to generate income and to support their livelihoods. Our study highlights the need for the establishment of a Prickly Pear Traders' Agency in order to promote the trade of O. ficus-indica as a measure to generate income, alleviate poverty, and ensure food security. The paper concludes with recommendations for local government support for O. ficus-indica traders through the formalization of the trade and through monetary support.</t>
  </si>
  <si>
    <t>The influence of Opuntia ficus-indica on human livelihoods in Southern Africa</t>
  </si>
  <si>
    <t>Cianciullo, Silvio; Attorre, Fabio; Trezza, Francesca Romana; Rezende, Marcelo; Ntumi, Cornelio; Campira, Joaquim; Munjovo, Edna Tania; Timane, Renato David; Riccardi, Tullia; Malatesta, Luca</t>
  </si>
  <si>
    <t>Cianciullo, S; Attorre, F; Trezza, FR; Rezende, M; Ntumi, C; Campira, J; Munjovo, ET; Timane, RD; Riccardi, T; Malatesta, L</t>
  </si>
  <si>
    <t>WOS:000832898200001</t>
  </si>
  <si>
    <t>10.1080/13504509.2022.2107104</t>
  </si>
  <si>
    <t>NOV 17</t>
  </si>
  <si>
    <t>1745-2627</t>
  </si>
  <si>
    <t>1350-4509</t>
  </si>
  <si>
    <t>Chirwa, Paxie/0000-0002-7544-973X; Makhubele, Lucky/0000-0002-1089-0946; Araia, Mulugheta/0000-0002-4448-7127</t>
  </si>
  <si>
    <t>Traditional agroforestry landscapes play a critical role in conserving biodiversity and sustaining rural livelihoods through multiple products and services. However, an unprecedented rise in the unsustainable utilisation and management of provisioning ecosystem services from these landscapes contributes to forest biodiversity loss and impacts livelihood efforts. The objective was to evaluate the link between distance and socio-ecological determinants and the provisioning ecosystem services consumption behaviour. This study tested whether rural people's preferences and extent of PESs harvesting decrease as the distance from the village to forest patches increase, regardless of the prevalent socio-ecological conditions'. Using a structured questionnaire survey, data were collected in 882 households in four villages of Thulamela Municipality, Limpopo Province in South Africa. The data were analysed using Chi-square, Fidelity level, Use-value, Friedman test, and Generalised linear model. Consistent with the hypothesis, the results showed that local people harvest most of the provisioning ecosystem services at an immediate (1(st)) level, followed by intermediate (2(nd)) and far distance (3(rd)) levels. This study further revealed the existence of 108 useful tree species in the study areas. This study also found that although socio-ecological determinants influence consumption behaviour, the influence of specific socio-ecological determinants was not consistent across the different regimes of distance from the forest resources. The fact that there is a preference to use and harvest provisioning ecosystem services from the distance regime closest to the household, shows a concerted effort to conserve and enhance the abundance of multipurpose tree species in homesteads and the immediate areas.</t>
  </si>
  <si>
    <t>The influence of forest proximity to harvesting and use of provisioning ecosystem services from tree species in traditional agroforestry landscapes</t>
  </si>
  <si>
    <t>Zewdie, Beyene; Tack, Ayco J. M.; Ayalew, Biruk; Wondafrash, Melaku; Nemomissa, Sileshi; Hylander, Kristoffer</t>
  </si>
  <si>
    <t>Zewdie, B; Tack, AJM; Ayalew, B; Wondafrash, M; Nemomissa, S; Hylander, K</t>
  </si>
  <si>
    <t>WOS:000974292900003</t>
  </si>
  <si>
    <t>10.1016/j.forpol.2022.102761</t>
  </si>
  <si>
    <t>Kindu, Mengistie/0000-0003-4026-8207; Bingham, Logan Robert/0000-0003-2423-9676; Bodeker, Kai/0000-0002-5307-5108</t>
  </si>
  <si>
    <t>Kindu, Mengistie/AAF-1053-2019; Bingham, Logan Robert/AGX-5882-2022</t>
  </si>
  <si>
    <t>Discounting is standard in economics to consider time preferences of people and account for future market changes. However, so far discounting has mainly been applied to monetary flows and ignored for many ecosystem services. In multi-objective optimization, selectively disregarding time preference for some nonmonetary services create bias. Here we study how discounting a range of ecosystem service indicators influences a public planner's optimal land allocation. We used a robust multi-objective optimization approach to model a mixed forestry-avocado farm portfolio in South Africa. The objectives for optimization were the provisioning of various ecosystem services and disservices represented by four indicators: net present value, payback period, carbon sequestration, and fertilizer use. To account for time preferences concerning indicator flows, we applied specific discount rates to each ecosystem service indicator, depending on its character (non-monetary or monetary indicators). We demonstrate that discounting reduces the standard deviations of the discounted sum of the indicators, which leads to less diversified land-use portfolios. To account for discount rate uncertainty, we introduced three indicator sets simultaneously, each using a different discount rate, which was off setting the effect of decreasing diversification.</t>
  </si>
  <si>
    <t>The influence of discounting ecosystem services in robust multi-objective optimization - An application to a forestry-avocado land-use portfolio</t>
  </si>
  <si>
    <t>Cedric, Chimi Djomo; Christian, Enamba Yaya; Marlene, Ngansop Toukam; Leocadie, Inimbock Sorel; Flore, Ntonmen Yonkeu Amandine; Guylene, Ngoukwa; Christelle, Tsemo Tchuenwo Diane; Pany, Noutanewo; Didier, Messie Sapock Narcisse; Awazi, Nyong Princely; Elvis, Ngueguim Chenang; Roger, Kabelong Banoho Louis Paul; Christian, Misse Alain; Louis, Zapfack</t>
  </si>
  <si>
    <t>Cedric, CD; Christian, EY; Marlene, NT; Leocadie, IS; Flore, NYA; Guylene, N; Christelle, TTD; Pany, N; Didier, MSN; Awazi, NP; Elvis, NC; Roger, KBLP; Christian, MA; Louis, Z</t>
  </si>
  <si>
    <t>WOS:000865971400001</t>
  </si>
  <si>
    <t>OCT 2022</t>
  </si>
  <si>
    <t>10.1017/S0266467422000402</t>
  </si>
  <si>
    <t>PII S0266467422000402</t>
  </si>
  <si>
    <t>2022 OCT 12</t>
  </si>
  <si>
    <t>1469-7831</t>
  </si>
  <si>
    <t>0266-4674</t>
  </si>
  <si>
    <t>One of the many ecosystem services provided by dung beetles is that of secondary seed dispersal. This paper experimentally evaluates the effectiveness of this service using the chimpanzee-dung beetle seed dispersal system in Tai National Park, Cote d'Ivoire. The study focussed on the germination rate and success of four species of seeds contained in the faeces of Pan troglodytes verus: Dacryodes klaineana (Pierre) H.J. Lam, Diospyros mannii Hiern, Pycnanthus angolensis (Welw.) Warb., and Uapaca guineensis Muell. Arg. For each species, 600 seeds, half from chimpanzee faeces and half from mother trees, were sown in nurseries at depths of 0, 2, 5, 10, and 15 cm (i.e. 120 seeds per depth; 60 from chimp and 60 from mother trees). After germination, only the seeds of Uapaca guineensis and Diospyros mannii sown at 2 and 5 cm had a &gt;14% rate (between 14.2 and 30.8%) of germination and seedling establishment, regardless of seed origin. An increase in the depth of seed burial appears to negatively affect the probability of seedling emergence and establishment. This study shows that dung beetles have positive impacts on seed fate. However, for these plant species, the chimpanzee's role is limited to that of primary seed dispersal.</t>
  </si>
  <si>
    <t>The influence of burial depth on germination and establishment of seeds in chimpanzee faeces, Tai National Park, Cote d'Ivoire</t>
  </si>
  <si>
    <t>Silva, Pedro Martins da; Bartz, Marie; Mendes, Sara; Boieiro, Mario; Timoteo, Sergio; Azevedo-Pereira, Henrique M. V. S.; da Silva, Antonio Alves; Alves, Joana; Serrano, Artur R. M.; Sousa, Jose Paulo</t>
  </si>
  <si>
    <t>Silva, PMD; Bartz, M; Mendes, S; Boieiro, M; Timoteo, S; Azevedo-Pereira, HMVS; da Silva, AA; Alves, J; Serrano, ARM; Sousa, JP</t>
  </si>
  <si>
    <t>WOS:000850373300001</t>
  </si>
  <si>
    <t>10.3390/f13020297</t>
  </si>
  <si>
    <t>FEB</t>
  </si>
  <si>
    <t>1999-4907</t>
  </si>
  <si>
    <t>de la Riva, Enrique/0000-0002-3393-8375; Birkhofer, Klaus/0000-0002-9301-2443; Damptey, Frederick Gyasi/0000-0001-5732-8814</t>
  </si>
  <si>
    <t>de la Riva, Enrique/R-5805-2016; Birkhofer, Klaus/AAA-2374-2021</t>
  </si>
  <si>
    <t>Plant functional traits are useful in tracking changes in the environment, and play an important role in determining ecosystem functioning. The relationship between plant functional traits and ecosystem functioning remains unclear, although there is growing evidence on this relationship. In this study, we tested whether the functional structure of vegetation has significant effects on the provision of ecosystem services. We analysed plant trait composition (specific leaf area, leaf carbon and nitrogen ratio, isotopic carbon fraction, stem dry matter content, seed mass and plant height), soil parameters (nutrients, pH, bulk density) and proxies of ecosystem services (carbon stock, decomposition rate, invertebrate activity) in twenty-four plots in three tropical ecosystems (active restored and natural forests and an agroforestry system) in Ghana. For each plot, we measured above-ground biomass, decomposition rates of leaves and invertebrate activity as proxies for the provision of ecosystem services to evaluate (i) whether there were differences in functional composition and soil properties and their magnitude between ecosystem types. We further aimed to (ii) determine whether the functional structure and/or soil parameters drove ecosystem functions and multifunctionality in the three ecosystem types. For functional composition, both the leaf economic spectrum and seed mass dimension clearly separated the ecosystem types. The natural forest was more dominated by acquisitive plants than the other two ecosystem types, while the non-natural forests (agroforest and restored forest) showed higher variation in the functional space. The natural forest had higher values of soil properties than the restored forest and the agroforestry system, with the differences between the restored and agroforestry systems driven by bulk density. Levels of ecosystem service proxies and multifunctionality were positively related to the functional richness of forest plots and were mainly explained by the differences in site conditions. Our study demonstrated the effects of functional forest structure on ecosystem services in different forest ecosystems located in the semi-deciduous forest zone of Ghana.</t>
  </si>
  <si>
    <t>The Functional Structure of Tropical Plant Communities and Soil Properties Enhance Ecosystem Functioning and Multifunctionality in Different Ecosystems in Ghana</t>
  </si>
  <si>
    <t>Mndela, Mthunzi; Mangwane, Mziwanda; Ngcobo, Nothando; Rasekgokga, Nchaupa Johannes; Monegi, Piet</t>
  </si>
  <si>
    <t>Mndela, M; Mangwane, M; Ngcobo, N; Rasekgokga, NJ; Monegi, P</t>
  </si>
  <si>
    <t>WOS:000861477900001</t>
  </si>
  <si>
    <t>10.1007/s10661-022-10516-8</t>
  </si>
  <si>
    <t>1573-2959</t>
  </si>
  <si>
    <t>0167-6369</t>
  </si>
  <si>
    <t>Assefa, Workiye Worie/0000-0002-4029-9022</t>
  </si>
  <si>
    <t>Assefa, Workiye Worie/ABB-8710-2020</t>
  </si>
  <si>
    <t>Although the land use/land cover (LULC) of inland wetlands has been dynamic over the last 100 years, the extent of their LULC dynamics and its driving forces are poorly understood particularly in Ethiopia. Thus, this study analyzed spatiotemporal dynamics of four (Alefa, Chakun, Denbun, Kotilan) wetlands LULC and its driving forces in the Bure and Wonmbera Woredas, Upper Blue Nile Basin, Ethiopia for the period from 1985 to 2020. The Landsat images downloaded from Google Earth Engine were used to analyze the LULC of four wetland watersheds. These images were classified into 7 classes by using the maximum likelihood algorithm in ArcGIS 4. Besides, a survey of 347 households, 4 focus group discussions, and 12 key informant interviews and transect walks were used to generate the data on the drivers of wetland changes. The LULC analysis showed that the four wetlands area in 1985, 2002, and 2020 occupied 6027 ha, 5203 ha, and 4348 ha, respectively, which indicated that the areas of wetlands have declined by 1679 ha or 27.9% in the past 35 years, with an average annual decrease rate of 48.4 hectares. Wetlands were lost at a higher rate (16.4%) from 2002 to 2020. The cultivated land expansion has taken a substantial share (67.9%) of wetlands' decline. The expansion of cultivated land due to an increase of rural households along with a lack of alternative livelihoods resulted in the conversion of wetlands to cultivated land. Gully erosion and sediment deposits due to wetlands buffer degradation, overgrazing, and change in crop production driven by market opportunities have exacerbated the wetlands loss. Thus, interventions such as the promotion of alternative livelihood activities, stall livestock feeding or zero-grazing, and non-conventional livestock feeds are needed to curb wetland degradation. Delineation of buffer zone and protection of shrubland or woodlands found in buffer areas of the wetlands are needed as well for the sustainability of wetlands.</t>
  </si>
  <si>
    <t>The driving forces of wetland degradation in Bure and Wonberma Woredas, Upper Blue Nile basin, Ethiopia</t>
  </si>
  <si>
    <t>Meszarosne Poss, Anett; Sudine Feher, Aniko; Tothne Bogdanyi, Franciska; Toth, Ferenc</t>
  </si>
  <si>
    <t>Poss, AM; Feher, AS; Bogdanyi, FT; Toth, F</t>
  </si>
  <si>
    <t>WOS:000718231800001</t>
  </si>
  <si>
    <t>NOV 2021</t>
  </si>
  <si>
    <t>10.1080/14728028.2021.1998797</t>
  </si>
  <si>
    <t>OCT 2</t>
  </si>
  <si>
    <t>2164-3075</t>
  </si>
  <si>
    <t>1472-8028</t>
  </si>
  <si>
    <t>Shackleton, Charlie/0000-0002-8489-6136; Thondhlana, Gladman/0000-0002-6141-3314</t>
  </si>
  <si>
    <t>Shackleton, Charlie/GLV-1260-2022; Thondhlana, Gladman/GLN-2714-2022</t>
  </si>
  <si>
    <t>Traditional handicrafts made from various plant materials are produced by most cultures around the world. Many originated through symbolic and utilitarian needs that became ritualized through time, thereby gradually attaining greater value as cultural items or symbols rather than solely functional ones. Here we report on a survey of 343 crafters across Eswatini, Malawi, and Zimbabwe in southern Africa regarding the cultural uses and significance of the items they make from wild plant fibers and sell to local communities or tourists. The plant materials used were largely dictated by tradition and local availability and were crafted into a diverse range of products including baskets, mats, brooms, storage containers, hats, fish traps, ornaments, and furniture. Many products had uses and cultural significance at major ceremonies or rituals, such as weddings, funerals, initiation, and divination. The preparation and design of the different crafts were influenced by tradition as well as market demand as indicated by tourist fashions and advice provided by government or non-government agencies to boost income generation from crafts. Although the crafting of cultural objects is increasingly commercialized and subject to the tastes and fashions of tourist markets in the region, the traditional and cultural significance of such artifacts remains widely recognized and valued.</t>
  </si>
  <si>
    <t>The cultural significance of plant-fiber crafts in Southern Africa: a comparative study of Eswatini, Malawi, and Zimbabwe</t>
  </si>
  <si>
    <t>Damptey, Frederick Gyasi; Opuni-Frimpong, Emmanuel; Nsor, Collins Ayine; Addai, James; Debrah, Daniel Kwame; Schnerch, Benjamin; Bentsi-Enchill, Felicity; Korjus, Henn</t>
  </si>
  <si>
    <t>Damptey, FG; Opuni-Frimpong, E; Nsor, CA; Addai, J; Debrah, DK; Schnerch, B; Bentsi-Enchill, F; Korjus, H</t>
  </si>
  <si>
    <t>WOS:001007071000001</t>
  </si>
  <si>
    <t>10.1002/sd.2627</t>
  </si>
  <si>
    <t>2023 JUN 11</t>
  </si>
  <si>
    <t>1099-1719</t>
  </si>
  <si>
    <t>0968-0802</t>
  </si>
  <si>
    <t>Climate change and land use change are two global and interacting forces of change that have wide-reaching effects on socio-ecological systems. Despite their interconnectedness, the two are mostly considered separately in investment programs. Therefore, without an integrated systemic approach that considers these interactions, we will fail to achieve the ambitions to deliver on the Sustainable Development Goals. By integrating the Driver-Pressure-State-Impact-Response framework and the System of Environmental-Economic Accounts Ecosystem Accounting, this paper assesses how the interlinkages between climate change and land use change can be jointly considered in the design of climate adaptation and ecosystem conservation investments. The analysis points to the following priorities for interventions in an integrated approach: forest conservation, protection of peatlands, climate-smart agriculture, and restoration of degraded lands. The paper furthermore suggests a set of systemic investment principles that can contribute to capital allocation for climate adaptation and conservation.</t>
  </si>
  <si>
    <t>The climate and land use change nexus: Implications for designing adaptation and conservation investment strategies in Sub-Saharan Africa</t>
  </si>
  <si>
    <t>Berihun, Mulatu Liyew; Tsunekawa, Atsushi; Haregeweyn, Nigussie; Tsubo, Mitsuru; Fenta, Ayele Almaw</t>
  </si>
  <si>
    <t>Berihun, ML; Tsunekawa, A; Haregeweyn, N; Tsubo, M; Fenta, AA</t>
  </si>
  <si>
    <t>WOS:000711540900001</t>
  </si>
  <si>
    <t>10.5194/soil-7-693-2021</t>
  </si>
  <si>
    <t>OCT 26</t>
  </si>
  <si>
    <t>2199-398X</t>
  </si>
  <si>
    <t>2199-3971</t>
  </si>
  <si>
    <t>six, johan/0000-0001-9336-4185; Reichenbach, Mario/0000-0002-4694-3579; Doetterl, Sebastian/0000-0002-0986-891X; Bukombe, Benjamin/0000-0001-5135-9783; Baumann, Philipp/0000-0002-3194-8975; Summerauer, Laura/0000-0002-3836-653X; Ramirez-Lopez, Leonardo/0000-0002-5369-5120</t>
  </si>
  <si>
    <t>Bazirake, Basile Mujinya/ABE-7287-2021; six, johan/J-5228-2015</t>
  </si>
  <si>
    <t>Information on soil properties is crucial for soil preservation, the improvement of food security, and the provision of ecosystem services. In particular, for the African continent, spatially explicit information on soils and their ability to sustain these services is still scarce. To address data gaps, infrared spectroscopy has achieved great success as a cost-effective solution to quantify soil properties in recent decades. Here, we present a mid-infrared soil spectral library (SSL) for central Africa (CSSL) that can predict key soil properties, allowing for future soil estimates with a minimal need for expensive and time-consuming wet chemistry. Currently, our CSSL contains over 1800 soil samples from 10 distinct geoclimatic regions throughout the Congo Basin and along the Albertine Rift. For the analysis, we selected six regions from the CSSL, for which we built predictive models for total carbon (TC) and total nitrogen (TN) using an existing continental SSL (African Soil Information Service, AfSIS SSL; n=1902) that does not include central African soils. Using memory-based learning (MBL), we explored three different strategies at decreasing degrees of geographic extrapolation, using models built with (1) the AfSIS SSL only, (2) AfSIS SSL combined with the five remaining central African regions, and (3) a combination of AfSIS SSL, the remaining five regions, and selected samples from the target region (spiking). For this last strategy we introduce a method for spiking MBL models. We found that when using the AfSIS SSL only to predict the six central African regions, the root mean square error of the predictions (RMSEpred) was between 3.85-8.74 and 0.40-1.66 g kg(-1) for TC and TN, respectively. The ratio of performance to the interquartile distance (RPIQpred) ranged between 0.96-3.95 for TC and 0.59-2.86 for TN. While the effect of the second strategy compared to the first strategy was mixed, the third strategy, spiking with samples from the target regions, could clearly reduce the RMSEpred to 3.19-7.32 g kg(-1) for TC and 0.24-0.89 g kg(-1) for TN. RPIQpred values were increased to ranges of 1.43-5.48 and 1.62-4.45 for TC and TN, respectively. In general, predicted TC and TN for soils of each of the six regions were accurate; the effect of spiking and avoiding geographical extrapolation was noticeably large. We conclude that our CSSL adds valuable soil diversity that can improve predictions for the Congo Basin region compared to using the continental AfSIS SSL alone; thus, analyses of other soils in central Africa will be able to profit from a more diverse spectral feature space. Given these promising results, the library comprises an important tool to facilitate economical soil analyses and predict soil properties in an understudied yet critical region of Africa. Our SSL is openly available for application and for enlargement with more spectral and reference data to further improve soil diagnostic accuracy and cost-effectiveness.</t>
  </si>
  <si>
    <t>The central African soil spectral library: a new soil infrared repository and a geographical prediction analysis</t>
  </si>
  <si>
    <t>Alem, Demelash; Dejene, Tatek; Geml, Jozsef; Andres Oria-de-Rueda, Juan; Martin-Pinto, Pablo</t>
  </si>
  <si>
    <t>Alem, D; Dejene, T; Geml, J; Oria-de-Rueda, JA; Martin-Pinto, P</t>
  </si>
  <si>
    <t>WOS:000738637200001</t>
  </si>
  <si>
    <t>10.3390/land10121393</t>
  </si>
  <si>
    <t>Gwate, Onalenna/0000-0003-0237-4316; Sutton, Guy/0000-0003-2405-0945</t>
  </si>
  <si>
    <t>Sutton, Guy/HRB-3206-2023; Gwate, Onalenna/AFR-6760-2022</t>
  </si>
  <si>
    <t>The six major mountain ranges in South Africa support critically important ecosystem services-notably water production-and are rich in biodiversity and endemism. These mountains are threatened by detrimental land uses, unsustainable use of natural resources, climate change, and invasive alien plants. Invasive alien plants pose substantial and rapidly increasing problems in mountainous areas worldwide. However, little is known about the extent of plant invasions in the mountains of South Africa. This study assessed the status of alien plants in South African mountains by determining sampling efforts, species compositions and abundances across the six ranges in lower-and higher-elevation areas. Species occurrence records were obtained from three databases that used various approaches (roadside surveys, citizen science observations, focused botanical surveys). Most mountain ranges were found to be undersampled, and species composition assessments were only possible for two ranges. The majority of abundant alien plants in both the lower- and higher-elevation areas were species with broad ecological tolerances and characterised by long distance seed dispersal. These prevalent species were mostly woody plants-particularly tree species in the genera Acacia, Pinus, and Prosopis-that are contributing to the trend of woody plant encroachment across South African mountains. We suggest improved mountain-specific surveys to create a database which could be used to develop management strategies appropriate for each mountain range.</t>
  </si>
  <si>
    <t>The Alien Plants That Threaten South Africa's Mountain Ecosystems</t>
  </si>
  <si>
    <t>Folefack, A. J. Jaza; Darr, D.</t>
  </si>
  <si>
    <t>Folefack, AJJ; Darr, D</t>
  </si>
  <si>
    <t>WOS:000812352000001</t>
  </si>
  <si>
    <t>JUN 2022</t>
  </si>
  <si>
    <t>10.1111/btp.13123</t>
  </si>
  <si>
    <t>JUL</t>
  </si>
  <si>
    <t>1744-7429</t>
  </si>
  <si>
    <t>0006-3606</t>
  </si>
  <si>
    <t>Quansah, Gabriel/0000-0002-1917-7311; Eggleton, Paul/0000-0002-1420-7518</t>
  </si>
  <si>
    <t>; Eggleton, Paul/A-3155-2015</t>
  </si>
  <si>
    <t>Cocoa is an important crop for Ghana's economy, contributing 25% of Gross Domestic Product (GDP). The crop, however, is mainly cultivated on forest-derived soils and is a major cause of land-use change. Termites are an important biological component of tropical ecosystems providing numerous ecosystem services. Previous studies have indicated that termites are sensitive to forest disturbance and decrease in richness and abundance across land-use intensification gradients, with consequences for the essential services that they provide. Native shade trees are often used to improve cocoa cultivation and may reduce the detrimental effects of land-use change on some aspects of biodiversity. The aim of this study was therefore to explore how termites respond to land-use change along a shade-tree gradient in Kakum National Park and surrounding cocoa farms in Ghana (from forest at 80% tree cover to cocoa with no shade cover, to the extreme of cultivated arable crop land). It was predicted that termite richness and abundance would decrease with decreasing shade cover, and with increasing distance from the forest edge. Thirty-four species from 29 genera were sampled, with Ancistrotermes crucifer being found in all the locations (47% of all encounters). Species richness and abundance differed marginally across the land-use gradient, as well as the distance from the forest edge; however, species richness did not show any significance with distance. All the same, termite communities were robust to the disturbance. Our findings suggest that though site influenced species richness and abundance, cocoa trees can play a crucial role in maintaining biodiversity and environmental quality in an agricultural landscape by providing a habitat for forest species that are not found in pastures or farm fields. However, we caution that the relatively low forest baseline of existing forest diversity may inflate the value of cocoa land, with those forests no longer representing undisturbed natural habitats: this highlights that shifting baselines may need to be accounted for when interpreting findings in the Anthropocene.</t>
  </si>
  <si>
    <t>Termite diversity is resilient to land-use change along a forest-cocoa intensification gradient in Ghana, West Africa</t>
  </si>
  <si>
    <t>Sanogo, Nagale Dit Mahamadou; Dayamba, Sidzabda Djibril; Renaud, Fabrice. G. G.; Feurer, Melanie</t>
  </si>
  <si>
    <t>Sanogo, NDM; Dayamba, SD; Renaud, FG; Feurer, M</t>
  </si>
  <si>
    <t>WOS:000825772300001</t>
  </si>
  <si>
    <t>10.1007/s11676-022-01508-y</t>
  </si>
  <si>
    <t>1993-0607</t>
  </si>
  <si>
    <t>1007-662X</t>
  </si>
  <si>
    <t>Korjus, Henn/0000-0001-8522-7869</t>
  </si>
  <si>
    <t>OPUNI-FRIMPONG, EMMANUEL/HCI-7608-2022; Korjus, Henn/N-3919-2014</t>
  </si>
  <si>
    <t>Tropical forests provide several ecosystem services and functions and support approximately two-thirds of the world's biodiversity but are seriously threatened by deforestation. Approaches to counteract this menace have revolved around afforestation with several or a single tree species. We thus investigated how plantation forests with either a single or several tree species influenced arthropod taxonomic and community composition using pitfall traps to sample selected groups of epigeal arthropods (Araneae, Coleoptera, Orthoptera and Hymenoptera) and with environmental variables assessed simultaneously. Our results revealed 54 taxonomic groups with significantly higher taxonomic richness, activity density, and diversity in the mixed stands than in the monoculture stands. The significant differences in community composition were mainly driven by families including Lycosidae, Formicidae, Staphylinidae, Scotylidae, Hydrophilidae, Gryllidae and Scarabaeidae and were explained by distinct habitat characteristics (canopy openness, litter depth, deadwood volume, and tree height). While the diverse tree communities and heterogeneous vegetation structure offered food and habitat resources for diverse arthropod groups, the allelopathic nature coupled with homogenous stand characteristics of the Tectona grandis stands in the monoculture suppressed the growth of understorey vegetation that could otherwise serve as food and habitat resources for arthropods, which might have led to limited activities and diversity of arthropods in the monoculture plantation stands. The findings thus highlight the need to promote mixed tree plantations in degraded tropical areas, especially when restoring biodiversity is the prime management focus.</t>
  </si>
  <si>
    <t>Taxonomic and community composition of epigeal arthropods in monoculture and mixed tree species plantations in a deciduous forest of Ghana</t>
  </si>
  <si>
    <t>Garekae, Hesekia; Shackleton, Charlie M.; Tsheboeng, Gaolathe</t>
  </si>
  <si>
    <t>Garekae, H; Shackleton, CM; Tsheboeng, G</t>
  </si>
  <si>
    <t>WOS:000740641700001</t>
  </si>
  <si>
    <t>JAN 2022</t>
  </si>
  <si>
    <t>10.1002/pan3.10299</t>
  </si>
  <si>
    <t>APR</t>
  </si>
  <si>
    <t>2575-8314</t>
  </si>
  <si>
    <t>Grady, Kevin/0000-0003-3929-2461; Axelsson, Petter/0000-0002-0906-8365</t>
  </si>
  <si>
    <t>Axelsson, Petter/IRY-9312-2023</t>
  </si>
  <si>
    <t>1. The stewardship of forests across multiple human generations has potential to lead to cultural innovations fostering sustainable uses. Nevertheless, positive culture-nature interactions are often disrupted due to colonial exploitation and a lack of intrinsic value ascribed to nature in capitalist economies. There is global recognition that restoring degraded ecosystems is critical to promote the welfare of people and nature by reducing the negative impacts of global climate change and diminishing biodiversity. However, with a focus on technical remedies, restoration and reforestation efforts generally fail to address the root causes of ecosystem degradation. 2. In this perspective paper, we call for explicit incorporation of cultural values into global reforestation efforts. We focus on music as a cultural ecosystem service as music has been a prominent part of human history with clear sociological and psychological attributes that may invite mass interest and participation. We illustrate the value of musical linkages via three case studies from Europe, Africa and Hawaii focusing on native tree species, their wood, musical ecology and their interaction with culture. 3. We show that multi-generational stewardship of native ecosystems in Europe has allowed the refinement of the violin to its current form, one that is culturally significant for millions of people and has created a multi-million dollar industry. This development stems from a 500-year tradition of craftsmanship handed down across generations and illustrates that ecocultural interactions can be a strong dynamo for development of unique commodities. 4. In contrast, in regions where extirpation of native plant species was used as a deliberate colonization strategy, many ecocultural linkages face risk of extinction. Our case studies from Africa and Hawaii illustrate how native tree species of particular value for musical expression were nearly lost and along with loss of music, important cultural connections to nature. 5. In the context of restoration, there is also evidence that music-based linkages can revitalize nature-culture interactions and promote restoration of native ecosystems. Incorporating native trees in global reforestation efforts is critical for ensuring that reforestation efforts capture the synergies needed for developing new ideologies that promote the well-being of co-dependent humans and all life.</t>
  </si>
  <si>
    <t>Symphony for the native wood(s): Global reforestation as an opportunity to develop a culture of conservation</t>
  </si>
  <si>
    <t>Hohbein, Rhianna R.; Abrams, Jesse B.</t>
  </si>
  <si>
    <t>Hohbein, RR; Abrams, JB</t>
  </si>
  <si>
    <t>WOS:000950920400001</t>
  </si>
  <si>
    <t>MAR 2023</t>
  </si>
  <si>
    <t>10.1080/13504509.2023.2192006</t>
  </si>
  <si>
    <t>2023 MAR 20</t>
  </si>
  <si>
    <t>Cvitanović, Marin/0000-0002-3741-0332; Esteves, Luciana S./0000-0003-3858-7321</t>
  </si>
  <si>
    <t>Cvitanović, Marin/N-4275-2017; Esteves, Luciana S./H-9084-2013</t>
  </si>
  <si>
    <t>Deforestation and overexploitation of mangrove forests are affecting the livelihoods of millions of families that rely on their ecosystem services. Understanding local perceptions about the status and threats to mangroves is therefore crucial in addressing this issue. This research aims to enhance understanding of how sociodemographic factors influence resource use and perceptions of environmental changes through a questionnaire survey (n = 592 households) in five locations in Lamu County, home to 62% of Kenya's mangroves. The results highlight the variability of mangrove use, ecosystem service recognition, and perceptions and drivers of change across locations, which are influenced by sociodemographic factors such as gender, education, and occupation. Although 89% of respondents reported using mangrove products, only 56% were able to identify mangrove ecosystem services, with those without formal education being less likely to recognize them. Interestingly, 50% of respondents perceived an increase in mangrove cover, contrary to research showing mangrove loss in the area over the last decade. Results show that communities are diverse and perceptions vary between groups, suggesting that implementing uniform management measures may be incomplete or ineffective. Awareness campaigns and capacity-building efforts must be tailored to reduce misperceptions about the state of local resources and to address the specific needs and challenges faced by different groups. Recommendations made here are widely applicable to promote more inclusive and sustainable community engagement in the management of natural resources in developing countries worldwide.</t>
  </si>
  <si>
    <t>Sustainable natural resource management must recognise community diversity</t>
  </si>
  <si>
    <t>Biratu, Abera Assefa; Bedadi, Bobe; Gebrehiwot, Solomon Gebreyohannis; Melesse, Assefa M.; Nebi, Tilahun Hordofa; Abera, Wuletawu; Tamene, Lulseged; Egeru, Anthony</t>
  </si>
  <si>
    <t>Biratu, AA; Bedadi, B; Gebrehiwot, SG; Melesse, AM; Nebi, TH; Abera, W; Tamene, L; Egeru, A</t>
  </si>
  <si>
    <t>WOS:000707685300001</t>
  </si>
  <si>
    <t>10.1007/s11252-021-01152-0</t>
  </si>
  <si>
    <t>1573-1642</t>
  </si>
  <si>
    <t>1083-8155</t>
  </si>
  <si>
    <t>Fufa Feyessa, Fekadu/0000-0001-8974-0328; , Tikabo Gebreyesus/0000-0002-8577-996X</t>
  </si>
  <si>
    <t>Song, Shaoxian/AGX-4949-2022; Fufa Feyessa, Fekadu/ABG-7105-2020</t>
  </si>
  <si>
    <t>This study was conducted to explore the ecosystem services of urban forests in Adama city, central Ethiopia. Attempts were made to quantify the carbon storage and sequestration, air pollution removal and hydrological benefits of urban trees. The urban forest structure and composition of the city was surveyed and analyzed. The i-Tree Eco Model was employed to analyze the ecosystem services based on the current urban forests structure of the city. The result revealed that the urban trees of the Adama city stored a total of 116,000 tons of carbon. The tree species identified with higher CO2 sequestration per year were Melia azedarach (15%), Eucalyptusglobulus (8%), Carica papaya (7%), and Delonix regia (6%). In addition, 22%, 12%, 10% and 4% of carbon were stored by Eucalyptus globulus, Melia azedarach, Carica papaya and Delonix regia tree species respectively. Moreover, trees and shrubs species in the city removed about 188 thousand tons of air pollutants caused by O-3, CO, NO2, PM2.5 and SO2 per year. In Adama, 35% of the urban trees' volatile organic compaound emissions were from Eucalyptus cinerea and Eucalyptus globulus. The monetary value of Adama urban forest in terms of carbon storage, carbon sequestration, and pollution removal was estimated to 43,781, 3,121 yr(-1) and 320,915,596 USD yr(-1), respectively. It was concluded that significant quantity of CO2 and air pollutants were found being removed by the exotic tree and shrub species. However, every plant species found in the city does not mean ecologically important due their VOC emitting nature. Thus, the results of the study are valuable in increasing the awareness of the decision making bodies, the public and any stakeholders of the eco-benefits of urban trees in the mitigation of climate changes.</t>
  </si>
  <si>
    <t>Study on the ecosystem services of urban forests: implications for climate change mitigation in the case of Adama City of Oromiya Regional Sate, Ethiopia</t>
  </si>
  <si>
    <t>Axelsson, E. Petter; Grady, Kevin C.</t>
  </si>
  <si>
    <t>Axelsson, EP; Grady, KC</t>
  </si>
  <si>
    <t>WOS:001024773500001</t>
  </si>
  <si>
    <t>10.1016/j.indic.2023.100262</t>
  </si>
  <si>
    <t>2665-9727</t>
  </si>
  <si>
    <t>Forest is one of the key precious resources that support human well-being by providing ecosystem services. Unfortunately, the forest cover has decreased over time due to natural and anthropogenic factors. The present study aims to assess the spatiotemporal forest cover changes and its implication on environmental sustainability in Dedo district in southwestern parts of Ethiopia. We used three Landsat images from 1985, 2002 and 2019. The results show that forest cover areas declined from 64,872 ha in 1985 to 53,805 ha in the year 2019. The study area lost about 11,067 ha (7.7%) of forest over the past 34 years. In contrast, the farmland was increased from 38,801 ha (27.06%) in 1985 to 54,917 ha (38.3%) in 2019. The increasing trend of cultivated land is associated with the increment of human population. Forest cover has been declined in the study area for a variety of reasons, including fire wood collection, charcoal and timber extraction, semi-forest and khat investments, and settlements. Loss of forest cover can have significant implications for environmental sustainability, as forests have played an important role in ecosystem services, such as climate regulation, clean air, flood control, carbon sequestration, soil protection against soil erosion, and increased environmental resilience to the impacts of climate change. The existence of forest resources can contribute to sustainable development of local communities, as the majority of agricultural communities are directly or indirectly dependent on forest products. The findings of this study can be used to improve forest conservation and protection at different scales.</t>
  </si>
  <si>
    <t>Spatiotemporal forest cover change and its implication for environmental sustainability in Dedo district of Jimma zone, southwest Ethiopia</t>
  </si>
  <si>
    <t>WOS:000978217700004</t>
  </si>
  <si>
    <t>10.3232/UBR.2023.V20.N1.04</t>
  </si>
  <si>
    <t>2659-3270</t>
  </si>
  <si>
    <t>1698-5117</t>
  </si>
  <si>
    <t>Due to urbanization, agriculturalland expansion, and other human influences, Ethiopia's dense forest cover hasdeclined to less than 3%. The degraded areasyet marked by scat-tered green dots, which are residual forest patches of The Ethiopian Orthodox Tewahedo Monasteries and Churches (EOTC). The surviving forest areas serveas a refuge for animals and important plant species. The EOTC's management does notallocateenough funding to protect the scattered Church and Monasteryforests, which are critical for the provision of ecosystem services. Using the contingent valuation method, this study attempted to esti-mate the EOTC follower's willingness to pay for the protection and restoration of these relict monastic and church forest patches. In addition, the study evaluated and examined charac-teristics related to negative willingness and adherence to geographical distribution. During the annual ceremonies, 310 respondents were randomly selected for the study. As a result, the greater bid contributed by people was identified as ETB 500 whereas the lower bid wa-sETB 5(1birr = 0.022 USD) in September 2021. Income, age, education, and family size were all shown to be significantly (p 0.05) correlated with willingness to pay in the model. Different techniques, including community-based restorations, must be put into practice to protect church forests in order to safeguard the sacred forests and restore lost biodiversity.</t>
  </si>
  <si>
    <t>Spatial Distribution of Cultural Ecosystem Services and Estimating Follower Willingness to Pay for Sustainable Conservation and Restoration of Monastery Forest Patches in Northern Wollo Ethiopia</t>
  </si>
  <si>
    <t>Tamiru, Berhanu; Soromessa, Teshome; Warkineh, Bikila; Legesse, Gudina; Belina, Merga</t>
  </si>
  <si>
    <t>Tamiru, B; Soromessa, T; Warkineh, B; Legesse, G; Belina, M</t>
  </si>
  <si>
    <t>WOS:000721794500001</t>
  </si>
  <si>
    <t>10.1002/ldr.4130</t>
  </si>
  <si>
    <t>JAN 15</t>
  </si>
  <si>
    <t>1099-145X</t>
  </si>
  <si>
    <t>1085-3278</t>
  </si>
  <si>
    <t>Song, Cholho/0000-0002-8491-9545; Adane, Girma Berhe/0000-0003-1495-8909; Choi, Yun Eui/0000-0002-9114-6309; Kim, Whijin/0000-0002-7093-7312; Gebru, BelayManjur/0000-0001-6607-2320; Kim, Jiwon/0000-0003-1856-4114</t>
  </si>
  <si>
    <t>Song, Cholho/AAQ-1519-2020; Adane, Girma Berhe/AAX-7108-2021</t>
  </si>
  <si>
    <t>Ethiopia currently faces severe land degradation and desertification and has attracted increasing attention for international restoration projects. However, selecting appropriate potential afforestation and reforestation areas is challenging because of limited geospatial assessment tools on a national scale. Therefore, the globally used MEDALUS approach was applied to identify areas sensitive to land degradation and desertification, and indices were utilized to establish the main drivers from 2000 to 2019. The value of the environmentally sensitive area index (ESAI) ranged from 1 to 1.58. Addis Ababa, Afar, Somali, and Tigray had relatively high ESAI values, approaching the over 1.42 which regarded critical thresholds. However, the main driver of land degradation and desertification was identified as the management quality index (MQI) and the analysis of relationships indicated that the climate quality index, soil quality index, and MQI caused changes in the vegetation quality index. Increasing housing, agricultural transitions, and urbanization, were identified by on-site visual interpretation. Even though some land cover changes and fluctuations of the indices existed on a national scale, the deforestation areas in Amhara, Benshangul-Gumaz, and Oromia West have the highest priority for forest restoration projects. Thus, international attention to afforestation and reforestation clean development mechanism (A/R CDM) and reducing emission from deforestation and forest degradation (REDD+) is required to combat desertification and to secure land degradation neutrality in Ethiopia.</t>
  </si>
  <si>
    <t>Spatial assessment of land degradation using MEDALUS focusing on potential afforestation and reforestation areas in Ethiopia</t>
  </si>
  <si>
    <t>Johnson, Justin Andrew; Salemi, Colette</t>
  </si>
  <si>
    <t>Johnson, JA; Salemi, C</t>
  </si>
  <si>
    <t>WOS:000746416900001</t>
  </si>
  <si>
    <t>10.1080/19376812.2021.2019069</t>
  </si>
  <si>
    <t>MAY 27</t>
  </si>
  <si>
    <t>2163-2642</t>
  </si>
  <si>
    <t>1937-6812</t>
  </si>
  <si>
    <t>Ogbodo, John Agbo/0000-0002-5596-0266; Ogbodo, John Agbo/0000-0002-5596-0266; Okeke, Prof. Francis Ifeanyi/0000-0002-1269-114X</t>
  </si>
  <si>
    <t>Ogbodo, John Agbo/AAF-4481-2021; Ogbodo, John Agbo/HTN-7042-2023</t>
  </si>
  <si>
    <t>Tropical forest reserve system safeguards essential terrestrial ecosystems services such as atmospheric carbon sinks and biodiversity storehouses. The aim of this present study is to quantify the spatial coverage of Southeastern forest reserves in Nigeria toward strengthening Nigeria's capacity on monitoring, reporting, and verification mechanism of the Reducing Emission for Deforestation and forest Degradation (REDD+) Framework. Hence, three (3) open-source geospatial datasets were systematically analyzed. The result indicates that, about five (5) percent of the total landmass in Southeastern Nigeria is currently designated as forest reserves. The forty-seven (47) forests reserves identified in the study area accounts for a total of 1,335.42 km(2) out of the entire 28,987 km(2) landmass of the Southeast geopolitical zone. In conclusion, the current value of forestland under conservation within Southeastern Nigeria is 82% short of attaining the Food and Agriculture Organization's prescribed 25% forest cover threshold by a margin of 5,911 km(2). Therefore, for Nigeria to adequately achieve the FAO's recommended target, every state government in the country should consistently maintain the exact 25% forest cover FAO's threshold. As a next research line, assessment of aboveground biomass (AGB) within Nigeria's Southeastern tropical forest reserves with open-source geospatial data, is hereby, recommended.</t>
  </si>
  <si>
    <t>Spatial analysis of southeastern forest reserves in Nigeria using open geospatial data</t>
  </si>
  <si>
    <t>Makwinja, Rodgers; Mengistou, Seyoum; Kaunda, Emmanuel; Alamirew, Tena</t>
  </si>
  <si>
    <t>Makwinja, R; Mengistou, S; Kaunda, E; Alamirew, T</t>
  </si>
  <si>
    <t>WOS:000924594200001</t>
  </si>
  <si>
    <t>JAN 2023</t>
  </si>
  <si>
    <t>10.1016/j.actao.2023.103891</t>
  </si>
  <si>
    <t>1873-6238</t>
  </si>
  <si>
    <t>1146-609X</t>
  </si>
  <si>
    <t>Mndela, Mthunzi/0000-0002-2384-6856</t>
  </si>
  <si>
    <t>Woody plant encroachment threatens ecosystem services and functions, thereby reducing herbaceous plant population persistence and community stability. Consequently, woody plant control projects are implemented in South Africa to restore herbaceous vegetation. Because persistent seeds drive passive restoration and vegetation trajectories, management following woody plant control entails examining soil seed bank (SSB) size and composition. However, a knowledge gap exists regarding how SSB characteristics respond along a woody plant removal gradient. This study was conducted at Roodeplaat in Gauteng Province of South Africa to assess the impact of woody density reduction [hereafter woody plant removal intensity (WPRI)] on SSB density, compo-sition, diversity and richness. Woody plant vegetation composed of a mixture of species, mainly Vachellia robusta, Ziziphus mucronata, Euclea species and Pappea capensis. Selective tree removal was applied to downscale woody density (4065 +/- 109 plants ha-1) of the control (0% WPRI) to 10, 20, 50, 75 and 100% WPRIs in four blocks, resulting in four replicates per WPRI. A total of 120 soil samples (n = 20 per WPRI) were collected at 5 cm depth after 3 years of tree removal. Germination method was used to assess the SSB. Fifty-one species, mainly forbs (n = 26) and grasses (n = 16) were recorded from 32 237 seeds. The SSB densities of grasses increased from 649 to 6000 seeds m- 2 from 0 to 100% WPRI whilst sedges and forbs exhibited differential declining trends along WPRI gradient. Cyperus rotundus accounted for more than one-third of the SSB densities at 0 and 10% WPRIs, whereas Panicum maximum contributed nearly half (46%) to the SSB density at 100% WPRI. Woody plant removal increased SSB diversity (H ') and richness, but diversity peaked at 20% WPRI (H' = 1.78); thereafter it declined. Overall, our results signified that complete woody plant clearing has a potential for restoration of woody -encroached rangelands through increasing SSB size and species richness.</t>
  </si>
  <si>
    <t>Soil seed banks along a woody plant removal gradient in a semi-arid savanna of South Africa: Implications for restoration</t>
  </si>
  <si>
    <t>Boakye, Emmanuel A.; Ceesay, Adam; Osemwegie, Isimemen; Kapoury, Sanogo; Hounkpevi, Achille; Matchi, Issiaka I.; Tetteh, Erasmus N.</t>
  </si>
  <si>
    <t>Boakye, EA; Ceesay, A; Osemwegie, I; Kapoury, S; Hounkpevi, A; Matchi, II; Tetteh, EN</t>
  </si>
  <si>
    <t>WOS:000787587600003</t>
  </si>
  <si>
    <t>10.1016/j.forpol.2021.102688</t>
  </si>
  <si>
    <t>Mengist, Wondimagegn/0000-0002-5698-0218; Feyisa, Gudina L/0000-0002-2521-7519</t>
  </si>
  <si>
    <t>Mengist, Wondimagegn/GNM-5999-2022; Feyisa, Gudina L/E-4988-2013</t>
  </si>
  <si>
    <t>The perceived value of Forest Ecosystem Services (FES) varies according to cultural, socio-economic, and environmental conditions. A scientific understanding of how these determinants interact and determine the perceived values of the local community of FES is beneficial for the planning and management of forest resources. This study aimed at contributing to this knowledge gap by examining the impacts of socioenvironmental variables for the perceived use-value variation of FES. The sample sites were selected using a stratified sampling method. The data were collected through a social survey with face-to-face interviews and focus group discussions. The results were analyzed using the general linear model, Principal Component Analysis (PCA), Confirmatory Factor Analysis (CFA), Mann-Whitney U, and the Kruskal-Wallis test (chi 2). For the general assessment, the respondents were provided with a list of 26 FES as stipulated in the Millennium Ecosystem Assessment Framework. The results illustrated that the Afromontane moist forests offer multiple Ecosystem Services (ES) that could provide social, economic, and physical well-being to residents. The local community prioritized provisioning and regulatory over cultural and supporting ES. The chi 2 result showed that only the length of stay and age of the respondents significantly determined variation in the perceived value of FES. The CFA score suggests that a strong correlation was found between cultural, regulatory, and supportive ES. Overall, the respondents mentioned freshwater, climate regulation, and air quality regulation as the most important FES. In summary, the study helps to highlight the impacts of socio-environmental variables on the perceived value of FES and the need to integrate local values into the policy-making process.</t>
  </si>
  <si>
    <t>Socio-environmental determinants of the perceived value of moist Afromontane forest ecosystem services in Kaffa Biosphere Reserve, Ethiopia</t>
  </si>
  <si>
    <t>Kasekete, Desire Katembo; Ligot, Gauthier; Mweru, Jean-Pierre Mate; Drouet, Thomas; Rousseau, Melissa; Moango, Adrien; Bourland, Nils</t>
  </si>
  <si>
    <t>Kasekete, DK; Ligot, G; Mweru, JPM; Drouet, T; Rousseau, M; Moango, A; Bourland, N</t>
  </si>
  <si>
    <t>WOS:000681550800001</t>
  </si>
  <si>
    <t>AUG 2021</t>
  </si>
  <si>
    <t>10.1080/14728028.2021.1958064</t>
  </si>
  <si>
    <t>JUL 3</t>
  </si>
  <si>
    <t>KOUADIO, Venance-Paques Gniayou/0000-0002-8654-2278</t>
  </si>
  <si>
    <t>ADOU YAO, Yves Constant/AGW-8185-2022</t>
  </si>
  <si>
    <t>Cocoa production in Cote d'Ivoire is generally based on full sun crops. However, the presence of traditional agroforestry systems based on cocoa (AFSc) has been highlighted in several regions including the Centre and Centre-West. This study aimed to provide information on the financial profitability and the potential economic value of simple, mixed and complex AFSc types identified in central Cote d'Ivoire. A socio-economic survey and direct observations carried out among farmers with these AFSc types, revealed an annual average cocoa production of 207.7 kgha(-1) (i.e. US$323.9). This income does not vary significantly from one type to another. Fruit species associated with cocoa trees yield an average of US$32.39 ha(-1)yr(-1). This fruit contribution is more important in simple AFSc than in the two other types. Considering the profitability of cocoa trees and associated species, no system is more profitable than the other. However, the potential economic value of the stored carbon and the other benefits that the complex AFSc type provides to farmers make this type more efficient and sustainable than the two others considering ecosystem services. We therefore recommend that payment for ecosystems services be considered if one would like to promote complex cocoa agroforestry systems in the study areas.</t>
  </si>
  <si>
    <t>Socio-economic assessment of different cocoa agroforestry systems in the forest-Savannah transition zone in central Cote d'Ivoire</t>
  </si>
  <si>
    <t>Rigal, Clement; Wagner, Sigrun; Nguyen, Mai Phuong; Jassogne, Laurence; Vaast, Philippe</t>
  </si>
  <si>
    <t>Rigal, C; Wagner, S; Nguyen, MP; Jassogne, L; Vaast, P</t>
  </si>
  <si>
    <t>WOS:000728583900001</t>
  </si>
  <si>
    <t>10.1016/j.tfp.2021.100154</t>
  </si>
  <si>
    <t>Our ideas and investments for landscape restoration should be broadened to include sustainably managed plantation forestry, especially those owned by small growers in forest-rural landscapes, as a part of the solution. Small growers play seminal roles in tropical forestry; for example, they provide about 90% and 60% of the industrial wood in India and Vietnam, respectively, and are central for countries such as Ethiopia and Uganda. They contribute to restoration of degraded landscapes in large areas. Wood production and use of wood products as a carbon positive, renewable, recyclable material should be a part of climate change mitigation actions. Forestry and wood-based business is providing livelihoods for millions of rural households and probably helping hundreds of thousands of families out of poverty. Tropical countries are facing widening wood supply-demand gaps. Substantial growth of wood production from small-scale plantations via both higher productivity per unit area and carefully managed land expansion, may be the only options for closing this gap. Nevertheless, there is no reliable inventory of the number of small-scale growers and households involved in any tropical country. Similarly, there is a serious lack of attention given to productivity in small-scale plantations, and exploring how sustainable management practices can improve productivity, product value, economic outcomes, and environmental benefits, at appropriate spatial and temporal scales. Many projects carried out in the name of small growers within country are fragmented, donor-driven, and uncoordinated. They will be more effective for providing benefits to small-growers if each recipient country developed a holistic and coherent strategy with priorities for advancing small-scale plantation forestry, within which, projects from international groups are harnessed. Creation of a cooperative (public-private), action and impact driven organisation(centre) is proposed. For success, the private sector should engage small growers as co-investing partners for advancing Green-growth and landscape restoration, and thus foster a direct conduit for channelling the global interests in tree-forest based solutions for improving the environment and reducing rural poverty. Small-scale plantation forestry can be substantially strengthened by three opportunities: the growing demand for wood, the role of forests and land restoration in the global carbon cycle and for low-emissions economy, and the urgent need to uplift rural economies and reduce poverty. These challenges are interwoven, and sustainably managed forestry offers integrated solutions for addressing them.</t>
  </si>
  <si>
    <t>Small forest growers in tropical landscapes should be embraced as partners for Green-growth: Increase wood supply, restore land, reduce poverty, and mitigate climate change</t>
  </si>
  <si>
    <t>Akintuyi, Akinlabi O.; Fasona, Mayowa J.; Ayeni, Amidu O.; Soneye, Alabi S. O.</t>
  </si>
  <si>
    <t>Akintuyi, AO; Fasona, MJ; Ayeni, AO; Soneye, ASO</t>
  </si>
  <si>
    <t>WOS:000829809700001</t>
  </si>
  <si>
    <t>10.1002/pan3.10374</t>
  </si>
  <si>
    <t>Selection of shade tree species for agroforestry systems must take the complexity of these systems into account. Tree species selection should maximize the provision of ecosystem services while minimizing disservices. Selected species must be adapted to local agroecological conditions and cater to farmers' needs, while considering their preferences and constraints. The ShadeTreeAdvice methodology was developed to support said selection process using farmers' local ecological knowledge. It provides the steps to rapidly identify tree species and evaluate their impacts on a range of locally important ecosystem services. Results are uploaded to a decision support tool to tailor tree species recommendations to individual farmers' needs (). During the 5 year timeframe between 2016 and 2020, eight studies following this methodology were conducted in various coffee and cocoa growing regions across Africa, Asia and Central America. This article looks back at these studies to synthesize their findings and evaluate the methodology. We identified similarities in the use of tree species across different study areas, notably regarding leguminous and fruit tree species. We showed that the method was efficient to evaluate tree species' impacts on soil and climate regulation, crop production, and economic benefits. It was less efficient for evaluating impacts related to incidence of pests and diseases, often associated with knowledge gaps. The method also successfully allowed investigating the links between LEK and socio-economic groups or environmental factors. Furthermore, we suggest a series of improvements in the methodology for future studies. These improvements include (i) broadening the scope of studies beyond tree species provision of ecosystem services to include tree species impact on farming practices; (ii) allowing the comparison of tree performances in agroforestry systems versus in full sun; (iii) providing a clear pathway for validation of the results; (iv) using tree species' functional traits to generalize the results. Read the free Plain Language Summary for this article on the Journal blog.</t>
  </si>
  <si>
    <t>ShadeTreeAdvice methodology: Guiding tree-species selection using local knowledge</t>
  </si>
  <si>
    <t>Damptey, Frederick Gyasi; Birkhofer, Klaus; Menor, Imma Oliveras; de la Riva, Enrique G.</t>
  </si>
  <si>
    <t>Damptey, FG; Birkhofer, K; Menor, IO; de la Riva, EG</t>
  </si>
  <si>
    <t>WOS:000877604900004</t>
  </si>
  <si>
    <t>10.1016/j.agsy.2022.103476</t>
  </si>
  <si>
    <t>1873-2267</t>
  </si>
  <si>
    <t>0308-521X</t>
  </si>
  <si>
    <t>Ræbild, Anders/0000-0002-8793-5663</t>
  </si>
  <si>
    <t>Ræbild, Anders/N-9741-2014</t>
  </si>
  <si>
    <t>CONTEXT: Cocoa agroforestry systems differ in the diversity of shade tree species composition. Though cocoa benefits from shade, there is a lack of species-specific information on shade trees that enhance soil fertility and yield. OBJECTIVE: We examined how soil characteristics and cocoa yield were affected by eight commonly retained forest tree species, compared with unshaded control plots over a 3-year period. METHODS: Using 74 circular plots from 10 cocoa farms in the Western region of Ghana, we sampled soils from two random points within each plot. Soil nutrients at the beginning and end of the study were analyzed, and yield was expressed as number of harvested pods and dry weight of beans per hectare. RESULTS AND CONCLUSIONS: Levels of soil K and Ca were below recommended values. Although soil available phosphorus (P) was higher in control plots than under shade trees, yield around shade trees were higher than on unshaded plots. Cocoa yield differences between shade tree species and control plots were significant only in the major crop season, but not in the minor crop season. Cocoa yields under Cedrela odorata, Khaya ivorensis, Terminalia superba and Milicia excelsa were significantly higher than on control plots. Hence, the inclusion of specific shade tree species in cocoa agroforestry systems is important to maintain high yields in cocoa systems with low inputs. SIGNIFICANCE: To our knowledge, this study presents one of the first attempt to assess the impacts of specific shade tree species on soil characteristics and cocoa yield.</t>
  </si>
  <si>
    <t>Selected shade tree species improved cocoa yields in low-input agroforestry systems in Ghana</t>
  </si>
  <si>
    <t>Eisawi, Khalid A. E.; Subedi, Indra P.; Shaheen, Tayyab; He, Hong</t>
  </si>
  <si>
    <t>Eisawi, KAE; Subedi, IP; Shaheen, T; He, H</t>
  </si>
  <si>
    <t>WOS:000773562400003</t>
  </si>
  <si>
    <t>MAR 2022</t>
  </si>
  <si>
    <t>10.1016/j.ecolind.2022.108739</t>
  </si>
  <si>
    <t>Willemen, Louise/0000-0003-1026-5865; /0000-0002-7249-3778; Sitotaw, Tegegne Molla/0000-0002-3709-8852</t>
  </si>
  <si>
    <t>Willemen, Louise/O-2306-2015</t>
  </si>
  <si>
    <t>Remnant natural forests act as a source of wild pollinators that are potentially relevant for crop pollination for sustaining the food production system of smallholder farms. In the Ethiopian highlands, sacred forests scattered within agricultural landscapes harbour wild pollinators. The contribution of wild pollinators to crop pollination services to surrounding smallholder agricultural farms is largely unknown. In this study, we empirically assessed the effects of Ethiopian church forest habitats on crop flower visitation by pollinators on smallholder farms in Lake Tana basin, Ethiopia. Crop flower visitation rates were recorded in 72 crop fields along distance gradients within a 1500 m buffer zone around 15 church forest patches. We constructed cross-validated generalized additive mixed models (GAMMs) to fit the crop flower visitation rates with fixed effect explanatory variables (distance from forest, forest patch size, forest age, forest functional diversity index, forest proximity index and crop type) that are known to potentially influence pollinator visitation in crop fields. Total flower visitation rates decreased with distance to the forest patches across an agricultural landscape. Visitation rates increased with increasing forest patch size, functional richness, proximity index, and age of church forest patches. Overall, we found that the rate of crop flower visitation varies with pollinator-dependent crop types and wild pollinator groups. An in-depth understanding of the forest biodiversity, cultural value, food security nexus enables the promotion of ongoing church forest stewardship in local and regional policies.</t>
  </si>
  <si>
    <t>Sacred church forests as sources of wild pollinators for the surrounding smallholder agricultural farms in Lake Tana Basin, Ethiopia</t>
  </si>
  <si>
    <t>O'Bryan, Christopher J.; Allan, James R.; Suarez-Castro, Andres Felipe; Delsen, Dobrochna M.; Buij, Ralph; McClure, Christopher J. W.; Rehbein, Jose A.; Virani, Munir Z.; McCabe, Jennifer D.; Tyrrell, Peter; Negret, Pablo J.; Greig, Chris; Brehony, Peadar; Kissling, W. Daniel</t>
  </si>
  <si>
    <t>O'Bryan, CJ; Allan, JR; Suarez-Castro, AF; Delsen, DM; Buij, R; McClure, CJW; Rehbein, JA; Virani, MZ; McCabe, JD; Tyrrell, P; Negret, PJ; Greig, C; Brehony, P; Kissling, WD</t>
  </si>
  <si>
    <t>WOS:000950234300001</t>
  </si>
  <si>
    <t>10.1007/s43621-022-00082-x</t>
  </si>
  <si>
    <t>APR 21</t>
  </si>
  <si>
    <t>In the Republic of Benin, mangroves are an essential resource for the coastal populations who use them for firewood, salt production, and ruminant feeding. However, little information exists on livestock keepers' particular threats to mangroves. This study aims to understand the use of mangrove species by ruminant keepers to identify sustainable actions for mangroves conservation in the coastal area of Benin. Ethno-botanical and socio-economical surveys were conducted on ninety (90) ruminant farmers in fifteen (15) villages close to mangroves along the coastal belt using a semi-structured questionnaire. The herders provide their animals with different mangrove plant species for feeding and health care. Rhizophora racemosa, Avicennia africana, Paspalum vaginatum, Zanthoxylum zanthoxyloides and Blutaparon vermiculare were the primary species used for ruminants. Local communities of herders were aware of the need to restore and ensure the sustainable use of mangrove ecosystems. The main restoration and conservation strategy suggested was planting the true mangroves plant species. Others strategies were rational use of mangroves resources and avoiding burning mangroves. These strategies varied with the ethnical group of the herder and the mangrove status (degraded or restoring) in their location. The study also revealed the willingness of ruminant breeders to participate in actions to conserve mangroves. This participation in mangrove restoration was influenced by the ethnical group and age of the herder. Therefore, it is important to involve more ruminant farmers in activities and projects for mangroves restoration. Further study could evaluate whether grazing could enhance the other ecosystem services of mangroves.</t>
  </si>
  <si>
    <t>Ruminant keeping around mangrove forests in Benin (West Africa): herders' perceptions of threats and opportunities for conservation of mangroves</t>
  </si>
  <si>
    <t>Monga, Elinasi; Mangora, Mwita M.; Trettin, Carl C.</t>
  </si>
  <si>
    <t>Monga, E; Mangora, MM; Trettin, CC</t>
  </si>
  <si>
    <t>WOS:000925830700001</t>
  </si>
  <si>
    <t>10.2166/wcc.2023.434</t>
  </si>
  <si>
    <t>2408-9354</t>
  </si>
  <si>
    <t>2040-2244</t>
  </si>
  <si>
    <t>Lyimo, Emmanuel H./0000-0002-5750-8636</t>
  </si>
  <si>
    <t>Mount Kilimanjaro Forest (MKF) is recognized as a major provider of hydrological services to people in northern Tanzania. However, little is understood in terms of the roles of upstream and downstream communities in protecting and conserving MKF. This article applies binomial generalized linear models to understand the role of the community in supporting the protection and conservation of MKF based on data collected through a questionnaire survey from 90 households on the southern slopes of Mount Kilimanjaro. Results showed that 99% of respondents were aware of the value of MKF as a major provider of hydrological services, however, this did not vary significantly across age groups, gender, level of education, and location (upstream vs. downstream). Further results showed that, contrary to downstream communities, upstream communities play a significant role in supporting the ecological integrity and hydrological functions of MKF by planting and protecting tree cover, joining efforts through conservation clubs, donating cash to finance its protection, and adhering to bylaws governing environmental management. Hence, adopting an approach that integrates upstream and downstream communities in managing catchment forests and ensuring the sustainable flow of hydrological services is critical. The study also has unleashed water user behavior that have enlightened demand for more studies in the area.</t>
  </si>
  <si>
    <t>Role of water users in the conservation of forests on the southern slopes of Mount Kilimanjaro</t>
  </si>
  <si>
    <t>Tesfay, Hafte Mebrahten; Negash, Mesele; Godbold, Douglas L.; Hager, Herbert</t>
  </si>
  <si>
    <t>Tesfay, HM; Negash, M; Godbold, DL; Hager, H</t>
  </si>
  <si>
    <t>WOS:000925931400004</t>
  </si>
  <si>
    <t>10.1016/j.eiar.2022.106960</t>
  </si>
  <si>
    <t>1873-6432</t>
  </si>
  <si>
    <t>0195-9255</t>
  </si>
  <si>
    <t>Feyisa, Gudina L/0000-0002-2521-7519</t>
  </si>
  <si>
    <t>Feyisa, Gudina L/E-4988-2013</t>
  </si>
  <si>
    <t>Natural forests are fundamental ecosystems, helping to reduce atmospheric carbon dioxide concentration through carbon sequestration. Kaffa biosphere reserve is part of the Eastern Afromontane biodiversity hotspot as a forested ecosystem with a significant level of endemism and species richness. In the biosphere reserve, there was no adequate investigation because the spatial and temporal distribution, quantification, and economic valuation of the carbon balance of the biosphere reserve are poorly known. Therefore, the main objective of this study was to map and estimate the total carbon storage and sequestration of the biosphere reserve across space and time. Using the Integrated Valuation of Ecosystem Services and Tradeoffs (InVEST) and CA_Markov models, the study estimated the spatiotemporal variation of carbon stocks from 1986 to 2019 and made predictions for the years 2034 and 2049. Field data were collected from 155 plots of rectangular shape and species names, as well as their diameter at breast height and heights, for this study. Carbon stock was estimated using a species-specific allometric equation and the soil organic carbon was examined in the laboratory following the Walk-ley Black method. Carbon storage has varied across land use and land cover (LULC) types. The LULC types that are rich in vegetation cover had a higher amount of carbon stock on a per hectare basis. The biosphere reserve stores 478.3-457.3 megatons of carbon from 1986 to 2019, in which 4.4% of the carbon stored in 1986 was emitted into the atmosphere. The amounts of carbon emitted into the atmosphere were about 0.33, 0.57, 0.46, and 0.21 megatons in 1986, 1999, 2009, and 2019, respectively. This shows that the biosphere reserve has the potential to release a significant amount of emitted carbon. Therefore, the findings can be an effective tool in the preparation of sustainable land-plans, making environmental policies, and biodiversity conservation.</t>
  </si>
  <si>
    <t>Responses of carbon sequestration service for landscape dynamics in the Kaffa biosphere reserve, southwest Ethiopia</t>
  </si>
  <si>
    <t>Liang, Chentao; Serge, Angali; Zhang, Xu; Wang, Huimei; Wang, Wenjie</t>
  </si>
  <si>
    <t>Liang, CT; Serge, A; Zhang, X; Wang, HM; Wang, WJ</t>
  </si>
  <si>
    <t>WOS:000915914000002</t>
  </si>
  <si>
    <t>NOV 2022</t>
  </si>
  <si>
    <t>10.1016/j.ecolind.2022.109656</t>
  </si>
  <si>
    <t>Climate change is extensively affecting the global ecosystem, especially the ecosystem carbon sequestration and sequestration potential, which are issues of global concern. The proposed concept of carbon neutrality in 2020 has brought ecological carbon sequestration to the forefront. Therefore, the research on climate change and ecosystem carbon sequestration need to be systematically reviewed, summarized, and examined. Based on the Web of Science database, this paper analyzed 4005 articles (1992-2022 year) after rigorous screening via a bibliometrics analysis and then presented the research trends and future research focus of ecological carbon sequestration. The following conclusions are drawn: (1) the research over the last 30 years has steadily improved, and the annual number of publications has increased in a cubic polynomial fashion (R2 = 0.9937), with 87.57 % of the total publications appearing after 2009. Global Change Biology and Science of the Total Environment are the most influential journals in the field; (2) participation in such research is becoming increasingly common with expanding research areas covering Eurasia, America, Oceania, and Africa. The United States and China are the most productive and influential countries; (3) the diversity of this research is increasing, and the research content is becoming more explicit and systematic. Most research focuses on climate change, carbon sequestra-tion, management, land-use changes, and nitrogen and soil organic carbon; (4) although traditional ecological evaluation techniques were essential early on, remote sensing and modeling have become the primary methods for assessment; (5) keyword clustering allows the classification of the research into six relatively independent subtopics: climate change and terrestrial ecosystems, sequestration and organic-carbon, ecosystem services, ni-trogen and carbon cycling, biomass and forest, and blue carbon, which provides a reference for further research on ecological carbon sequestration and carbon neutrality.</t>
  </si>
  <si>
    <t>Research progress and prospects of ecosystem carbon sequestration under climate change (1992-2022)</t>
  </si>
  <si>
    <t>Numbisi, Frederick N.; Alemagi, Dieudonne; Degrande, Ann; Van Coillie, Frieke</t>
  </si>
  <si>
    <t>Numbisi, FN; Alemagi, D; Degrande, A; Van Coillie, F</t>
  </si>
  <si>
    <t>WOS:000809141000001</t>
  </si>
  <si>
    <t>10.3390/rs14112722</t>
  </si>
  <si>
    <t>2072-4292</t>
  </si>
  <si>
    <t>Zhu, Weiwei/0000-0001-5991-7495</t>
  </si>
  <si>
    <t>yan, na/HDM-3747-2022; Zhu, Weiwei/ACN-7051-2022</t>
  </si>
  <si>
    <t>The evaluation of the ecosystem service value (ESV) and its regionalization toward coordinating ecological protection and socioeconomic development is of great significance. In this study, we developed a classification method based on the Random Forest algorithm and a feature optimization method to identify grassland types. Then, we proposed an approach to quantitatively evaluate the ESV of the grassland ecosystem in Ethiopia, in which net primary production derived from remote sensing was used to evaluate organic matter production value (ESV1), promoting nutrient circulation value (ESV2), and gas regulation value (ESV3), the RUSLE model was used to evaluate soil conservation value (ESV4), and cumulative rainfall was used to calculate water conservation value (ESV5). By integrating the mean ESV under various influencing factors, the zoning map of grassland ecosystem service value was obtained. Our study found that more fine grassland types can be well classified with the overall accuracy of 86.52%. And the classification results are the basis of the ESV analysis. The total ESV of grassland ecosystems was found to be USD 105,221.72 million, of which ESV4 was the highest, accounting for 44.09% of the total ESV. The spatial analysis of ESV showed that the differences were due to the impacts of grassland types, elevation, slope, and rainfall. It was found that the grassland is suitable to grow in the elevation zone between approximately 1000 and 2000 m, and the larger the slope and rainfall are, the greater the mean ESV is. The zoning map was used to conclude that the areas from approximately the fourth to sixth level (only 34.78% of the total grassland area, but 65.94% of the total ESV) have better growth status and development potential. The results provide references and bases to support the local coordination and planning of various grassland resources and form reasonable resource utilization and protection measures.</t>
  </si>
  <si>
    <t>Research on Service Value and Adaptability Zoning of Grassland Ecosystem in Ethiopia</t>
  </si>
  <si>
    <t>Kapuka, Alpo; Dobor, Laura; Hlasny, Tomas</t>
  </si>
  <si>
    <t>Kapuka, A; Dobor, L; Hlasny, T</t>
  </si>
  <si>
    <t>WOS:000844311700003</t>
  </si>
  <si>
    <t>10.1016/j.jag.2022.102876</t>
  </si>
  <si>
    <t>1872-826X</t>
  </si>
  <si>
    <t>1569-8432</t>
  </si>
  <si>
    <t>Jiang, Ningsang/0000-0003-2652-7671</t>
  </si>
  <si>
    <t>The evolution and transformations of swidden agriculture closely relate to ongoing studies of carbon budget, biological diversity, ecosystem services, indigenous wellbeing, and ethnic identities. Remote sensing has become an important tool to quantify and display swidden agriculture in transition. Due to its diversity, dynamics, and complexity, however, the development of universal remote sensing algorithms for mapping swidden agriculture faces major challenges. Although swidden agriculture has increasingly become the focus of climate change and other sustainable initiatives, a systematic review on remote sensing of this farming system in the tropics is seldom reported. With 89 peer-reviewed journal articles related to the identification, mapping, monitoring or forecast of swidden agriculture since the 1970s, the methodological progresses and shortcomings of remote sensing of swidden agriculture were compared and summarized, followed by providing several perspectives on near-future research directions. The conclusions were drawn as follows. Firstly, the limited remote sensing studies of swidden agriculture were mostly reported in Southeast Asia (66%), followed by Latin America and Central Africa. Secondly, Landsat is the most (59%) widely applied to monitor swidden agriculture and also holds huge potential in delineating its trajectories. Thirdly, the spectral feature-based algorithms (76%) are more used than the counterparts of geometric-based and structure-based ones. Finally, several aspects including exploring new data and algorithms for the enhancement of remote sensing of swidden agriculture have been proposed. This review paper might be served as a long-delayed appeal for strengthening remote sensing of swidden agriculture in the tropics for accurately assessing the carbon budget of forest change and other ecological and social effects caused by the evolution and transformations of swidden agriculture.</t>
  </si>
  <si>
    <t>Remote sensing of swidden agriculture in the tropics: A review</t>
  </si>
  <si>
    <t>Sigalla, Onesmo Zakaria; Kadigi, Reuben Mpuya Joseph; Selemani, Juma Rajabu</t>
  </si>
  <si>
    <t>Sigalla, OZ; Kadigi, RMJ; Selemani, JR</t>
  </si>
  <si>
    <t>WOS:000801317500001</t>
  </si>
  <si>
    <t>10.3390/land11050603</t>
  </si>
  <si>
    <t>Brill, Gregg/0000-0003-0865-9208; O'Farrell, Patrick/0000-0002-9538-8831</t>
  </si>
  <si>
    <t>; O'Farrell, Patrick/B-6898-2008</t>
  </si>
  <si>
    <t>This paper assesses how residents of a developing city in the Global South, recognize and value the multiple diverse cultural ecosystem services associated with freshwater ecosystems, as provided by different landscape features originating in an urban protected area. This objective was achieved by establishing who benefits from freshwater ecosystem services, uncovering the spatial and temporal relationships these beneficiaries have with landscape features, and determining the relational nature of ecosystem service values, benefits and trade-offs as experienced by the different users. Recreation, aesthetic and existence services were valued highest by respondents. People who live closer to the park use, and benefit from, the park's freshwater ecosystems more frequently than those living further away. Park visitors want ease of access in terms of distance to specific freshwater ecosystems, and then once there, they want a diversity of activity options, such as recreation opportunities, as well as places to reflect and meditate. This study of cultural ecosystem services improves our understanding of social-ecological systems in urban areas by exploring the relationships between park and people which can guide management to ensure equitable and sustainable ecosystem service provision to all city residents.</t>
  </si>
  <si>
    <t>Relational Values of Cultural Ecosystem Services in an Urban Conservation Area: The Case of Table Mountain National Park, South Africa</t>
  </si>
  <si>
    <t>Obeng, Elizabeth Asantewaa; Dakurah, Isaac; Oduro, Kwame Antwi; Obiri, Beatrice Darko</t>
  </si>
  <si>
    <t>Obeng, EA; Dakurah, I; Oduro, KA; Obiri, BD</t>
  </si>
  <si>
    <t>WOS:001004221800001</t>
  </si>
  <si>
    <t>MAY 2023</t>
  </si>
  <si>
    <t>10.1016/j.tfp.2023.100394</t>
  </si>
  <si>
    <t>Abebe, Shiferaw/0000-0002-5660-6461</t>
  </si>
  <si>
    <t>Abebe, Shiferaw/I-1474-2018</t>
  </si>
  <si>
    <t>Forest degradation is a very serious environmental problem. It leads to decline of biodiversity and ecosystem services. Thus, the objective of the study was to identify rehabilitation options for the degraded secondary forest in the Adiyo district in southwest Ethiopia. Data were collected from 30 quadrats (20 m x 20 m) across five treatments established for three years to examine stand structures, diversity, regeneration status of woody species, and enriched planting. The diameter at breast height (DBH) and height (H) of woody species were measured in the main quadrats and their seedlings and sapling were counted in the five subplots (4 m x 4 m) inside each main quadrat. A complete random design with three replications was employed to examine the growth performance and survival of planted trees with two permanent blocks having an area of 10,000m2. The diversity and evenness of woody species were estimated using Shannon Diversity Index (H') and Evenness (E). The importance value index (IVI) of woody plants was calculated to identify the status of ecologically significant species. A total of 30 woody species belonging to 27 genera and 20 families were recorded. The dominance value in the combination of assisted and enrichment of planting (CAREP) treatment reached 3.7 times higher than in open disturbed (OD) forest and exhibited a significant difference atp &lt; 0.05. Shannon (H') and Simpson (D) diversity values also exhibited maximum in CAREP (H' = 2.60, D = 0.91) than other treatments. The highest IVI of woody species, the healthy population structure pattern, and potential regeneration species were found in CAREP treatment. Similarly, seedlings of H abyssinica, P. africana, and S. abyssinica demonstrated higher growth performance (3.41 to 4.35 m) and survival rate (76 to 85%) in the CAREP than in other treatments. In conclusion, the stand structure, diversity and regeneration status of woody species as well as the survival rate and growth performance of enriched species exhibited improvement in the CAREP treatment. It should be the best reha-bilitation option for degraded secondary forest and need to be promoted for further adoption.</t>
  </si>
  <si>
    <t>Rehabilitation options for degraded secondary forests in Adiyo district of Kaffa zone, Southwest Ethiopia</t>
  </si>
  <si>
    <t>WOS:000691602800006</t>
  </si>
  <si>
    <t>10.1016/j.envsci.2021.07.003</t>
  </si>
  <si>
    <t>1873-6416</t>
  </si>
  <si>
    <t>1462-9011</t>
  </si>
  <si>
    <t>Wunder, Sven/0000-0002-9422-0260</t>
  </si>
  <si>
    <t>Wunder, Sven/ABE-7773-2020</t>
  </si>
  <si>
    <t>One reason for recent opposition to REDD+ stems from concerns about possible welfare impacts on forest-dependent, especially indigenous peoples. We assess how two projects with community payments (PES / REDD+) impacted indigenous peoples (Baka) relative to the locally dominant ethnic group (Bantu) in south-eastern Cameroon, trying to understand to which extent the projects addressed equity concerns. We gathered empirical data through a household questionnaire survey, indepth interviews, and focus group discussions in six villages. Overall, we found little support for the hypothesis that indigenous peoples were disadvantaged by the projects, absolutely and relative to the locally dominant ethnic group, along procedural and distributive equity dimensions. Yet, upfront contextual inequities with respect to technical capabilities, power, gender, level of education, and wealth are key to determining an individual's likelihood of participating in and benefiting from the projects. Our analysis also revealed that more complex and time-consuming free prior informed consent processes could actually come to reinforce power imbalances and inequities. Hence, we call attention to the key role contextual factors play for equity and social safeguards when implementing REDD+ and associated interventions.</t>
  </si>
  <si>
    <t>REDD plus and equity outcomes: Two cases from Cameroon</t>
  </si>
  <si>
    <t>Ahmed, Yasin; Tesfye, Erimase; Ahmed, Mohammed</t>
  </si>
  <si>
    <t>Ahmed, Y; Tesfye, E; Ahmed, M</t>
  </si>
  <si>
    <t>WOS:000811897400001</t>
  </si>
  <si>
    <t>10.1080/23311886.2022.2088462</t>
  </si>
  <si>
    <t>2331-1886</t>
  </si>
  <si>
    <t>Deribew, Kiros/0000-0003-2433-8391; Wedajo, Gemechu Debesa/0000-0003-0804-465X</t>
  </si>
  <si>
    <t>Ethiopia has been experiencing resettlement programs primarily as a response to the tragedy of land degradation. The program, however, resulted in massive deforestation in the resettled sites. This study, therefore, aimed at evaluating the impact of resettlement on the moist evergreen Afromontane forest cover between 2000 and 2018 in the Hawa-Galan district. Landsat TM of 2000, ETM+ of 2010, and OLI of 2018 were used to detect forest cover change. Likewise, an explanatory sequential approach of mixed research design was used. Hence, 118 participants out of the total 2232 indigenous and resettled households were employed to survey the impact of deforestation.The study area lost 55% of its total area over the last two decades, corresponding to average deforestation rates of 2.06, 6.75, and 4.14% for the corresponding periods: 2000-2010, 2010-2018, and 2000-2018, respectively. Our findings also revealed the demographic, socioeconomic, and backgrounds of the resettlers were the prominent triggers. Conversion of forests to other uses will have far-reaching impacts on the residual biodiversity and ecosystem services. Therefore, in the light of resettlement, it is high time for the Ethiopian government to revisit its intervention strategies and resettlement policies in the forest priority areas.</t>
  </si>
  <si>
    <t>Recent resettlement programs, as drivers for Afromontane forest loss in the Hawa-Galan district of Ethiopia</t>
  </si>
  <si>
    <t>Tesfaw, Amare; Senbeta, Feyera; Alemu, Dawit; Teferi, Ermias</t>
  </si>
  <si>
    <t>Tesfaw, A; Senbeta, F; Alemu, D; Teferi, E</t>
  </si>
  <si>
    <t>WOS:001006912100001</t>
  </si>
  <si>
    <t>10.3389/fcosc.2021.690562</t>
  </si>
  <si>
    <t>JUL 15</t>
  </si>
  <si>
    <t>2673-611X</t>
  </si>
  <si>
    <t>, IAMO/0000-0001-7922-9665; Change, Structural/0000-0002-2459-4646; Mueller, Daniel/0000-0001-8988-0718</t>
  </si>
  <si>
    <t>, IAMO/G-2328-2012; Change, Structural/W-8306-2019; Mueller, Daniel/A-4454-2009</t>
  </si>
  <si>
    <t>Forest degradation, generally defined as a reduction in the delivery of forest ecosystem services, can have long-term impacts on biodiversity, climate, and local livelihoods. The quantification of forest degradation, its dynamics and proximate causes can help prompt early action to mitigate carbon emissions and inform relevant land use policies. The Democratic Republic of the Congo is largely forested with a relatively low deforestation rate, but anthropogenic degradation has been increasing in recent years. We assess the impact of eight independent variables related to land cover, land use, infrastructure, armed conflicts, and accessibility on forest degradation, measured by the Forest Condition (FC) index, a measure of forest degradation based on biomass history and fragmentation that ranges from 0 (completely deforested) to 100 (intact). We employ spatial panel models with fixed effects using regular 25 x 25 km units over five 3-year intervals from 2002 to 2016. The regression results suggest that the presence of swamp ecosystems, low access (defined by high travel time), and forest concessions are associated with lower forest degradation, while built up area, fire frequency, armed conflicts result in greater forest degradation. The impact of neighboring units on FC shows that all variables within the 50 km spatial neighborhood have a greater effect on FC than the on-site spatial determinants, indicating the greater influence of drivers beyond the 25 km(2) unit. In the case of protected areas, we unexpectedly find that protection in neighboring locations leads to higher forest degradation, suggesting a potential leakage effect, while protected areas in the local vicinity have a positive influence on FC. The Mann-Kendall trend statistic of occurrences of fires and conflicts over the time period and until 2020 show that significant increases in conflicts and fires are spatially divergent. Overall, our results highlight how assessing the proximate causes of forest degradation with spatiotemporal analysis can support targeted interventions and policies to reduce forest degradation but spillover effects of proximal drivers in neighboring areas need to be considered.</t>
  </si>
  <si>
    <t>Proximate Causes of Forest Degradation in the Democratic Republic of the Congo Vary in Space and Time</t>
  </si>
  <si>
    <t>Akanga, Donald O.; Dahlin, Kyla M.; Moore, Nathan J.</t>
  </si>
  <si>
    <t>Akanga, DO; Dahlin, KM; Moore, NJ</t>
  </si>
  <si>
    <t>WOS:000712046300001</t>
  </si>
  <si>
    <t>10.1088/1748-9326/ac3030</t>
  </si>
  <si>
    <t>1748-9326</t>
  </si>
  <si>
    <t>Edwards, David/0000-0001-8562-3853; Yu, Douglas W/0000-0001-8551-5609; Lawson, David/0000-0002-8277-9163; Morton, Oscar/0000-0001-5483-4498; Nelson, Luke/0000-0002-3405-714X; Davies, Rob/0000-0002-7795-414X</t>
  </si>
  <si>
    <t>Edwards, David/AAC-5091-2019; Yu, Douglas W/D-2536-2009</t>
  </si>
  <si>
    <t>Tropical land-use change for agricultural expansion is the primary driver of global biodiversity decline. Efforts to stem this decline often focus on protecting pristine habitats or returning farmland to forest, yet such approaches fail to protect vulnerable taxa reliant on habitats within low-intensity farmland. We assess the economic viability of carbon-based payments for ecosystem services (PES) to protect farmland trees and fallowing in Ghana, which provide vital wintering sites for imperiled Afro-palearctic migrant birds and enhance landscape-level carbon storage. We estimate the carbon breakeven prices (BEPs) associated with alternative agricultural management scenarios that protect existing farmland trees. BEPs associated with tree protection on existing farmland were very low, ranging from US$2.49 to US$6.45 t(-1) CO2. Extending and reintroducing fallow periods also carried competitive BEPs, US$4.67-US$15.45 t(-1) CO2, when combined with the protection of 50 trees per hectare. Accounting for leakage and economic uncertainty increased BEPs considerably, but scenarios protecting farmland trees and extending fallow periods remained below EU Emissions Trading Scheme prices. Protecting low-intensity farmland habitats and associated biodiversity is cost-effective under carbon-based PES. Implementation should be combined with efforts to close yield gaps, providing greater local food security and resilience.</t>
  </si>
  <si>
    <t>Protecting habitats in low-intensity tropical farmland using carbon-based payments for ecosystem services</t>
  </si>
  <si>
    <t>Debie, Ermias; Anteneh, Mesfin</t>
  </si>
  <si>
    <t>Debie, E; Anteneh, M</t>
  </si>
  <si>
    <t>WOS:001022245600002</t>
  </si>
  <si>
    <t>10.3897/natureconservation.53.99313</t>
  </si>
  <si>
    <t>JUN 16</t>
  </si>
  <si>
    <t>1314-3301</t>
  </si>
  <si>
    <t>1314-6947</t>
  </si>
  <si>
    <t>Private forests have the potential to mitigate biodiversity loss and improve community livelihoods. However, information on the socio-ecological factors that drive their establishment and long-term management are limited. This study aimed to narrow this gap by assessing the potential of privately-owned forests in conserving biodiversity and supporting the livelihoods of communities in northern Burkina Faso. Floristic data were collected within 26 plots (900 m2 each) equally distributed between private Gourga forest, established in 1980) and its adjacent communal areas. Sixty-three (63) private landowners were interviewed in order to underpin their motivations and associated traditional knowledge and a stakeholder's workshop was conducted to develop conservation models for private forests and participatory implementation roadmap. Findings revealed that species richness was 132 in the Gourga forest and 85 in the communal areas, highlighting the importance of private forest in species conservation. Local communities recognized the provisioning (36.46%), regulating (28.46%) and supporting (22.48%) of ecosystem services provided by the Gourga forest as motivating factors. The main barriers to their establishment and management include lack of financial resources (35%), scarce lands (26%) and human pressures (8%). The implementation of private forests will need to be supported by the enactment of a secure land tenure policy, as well as payment for ecosystem services (PES) policies, incentivizing locals. We suggest decision makers mainstream privately-owned lands into national conservation strategies and design incentives policies to motivate local communities' engagement.</t>
  </si>
  <si>
    <t>Promoting private forests for biodiversity conservation and ecosystems restoration in the Sahel region</t>
  </si>
  <si>
    <t>de Wit, M. P.; Crookes, D. J.; Blignaut, J. N.; de Beer, Z. W.; Paap, T.; Roets, F.; van der Merwe, C.; van Wilgen, B. W.; Richardson, D. M.</t>
  </si>
  <si>
    <t>de Wit, MP; Crookes, DJ; Blignaut, JN; de Beer, ZW; Paap, T; Roets, F; van der Merwe, C; van Wilgen, BW; Richardson, DM</t>
  </si>
  <si>
    <t>WOS:000833698500001</t>
  </si>
  <si>
    <t>10.3390/land11070962</t>
  </si>
  <si>
    <t>Bunyangha, Jackson/0000-0003-4876-3085; Muthumbi, Agnes/0000-0001-5861-023X</t>
  </si>
  <si>
    <t>Sustainable wetland management is a focus of many countries worldwide. These mainly use protection as a key policy directive for conservation. However, avoidance directives tend to disenfranchise local populations. Thus, such management is often resisted and rarely effective. Tailoring management strategies to user preferences allows conservation to support community livelihoods for sustainable development. This study employed a discrete choice experiment to determine the wetland management attributes preferred by residents of Mpologoma catchment as a prelude to developing a co-management system. Listed in descending order, attribute preferences were paddy farmers' schemes, fish farming, education and research, protected wetland area, and recreation and tourism. Respondents' characteristics influenced their choices. Older adults were more likely to support fish farming. In contrast, existing paddy farmers tended to resist such focuses and an increase in protected wetland area. Additionally, respondents with higher education were opposed to paddy farmers' schemes, and the preference for education and research was positively influenced by respondents' income. Respondents were willing to pay between $0.64 and $1.76 per household for each unit improvement in the preferred attribute. Our results underscore the role of DCEs in unlocking individuals' attribute preferences, whose integration into co-management systems can be important for sustainable wetland conservation.</t>
  </si>
  <si>
    <t>Preferred Attributes for Sustainable Wetland Management in Mpologoma Catchment, Uganda: A Discrete Choice Experiment</t>
  </si>
  <si>
    <t>Mathewos, Markos; Aga, Alemu O.</t>
  </si>
  <si>
    <t>Mathewos, M; Aga, AO</t>
  </si>
  <si>
    <t>WOS:000985538000001</t>
  </si>
  <si>
    <t>APR 2023</t>
  </si>
  <si>
    <t>10.1016/j.forpol.2023.102973</t>
  </si>
  <si>
    <t>DIENDERE, Achille Augustin/0000-0002-5477-0567</t>
  </si>
  <si>
    <t>The successful implementation of a payments for ecosystem services (PES) program depends on a mix of in-centives, including nonmonetary incentives. This study investigates local households' willingness to enroll in a PES program that controls forest fires in the Nazinon forest of Burkina Faso. A choice experiment is conducted with 200 household heads to elicit their preferences for the different attributes of the proposed PES program. Five attributes are considered, namely, forms of technical assistance, use restrictions, the number of monitoring trips conducted, the width of the implemented firewall, and monthly financial incentives. A mixed logit model specified in the preference space is used to examine the heterogeneity of preferences for the PES program's at-tributes. We provide estimates for marginal willingness-to-accept values of the considered attributes. The results indicate that the current PES reduces respondents' satisfaction and decreases the probability of their uptake. Furthermore, the results show that increasing the frequency of monitoring, the width of firewall bands, and technical assistance and improving financial incentives promote households' utility. This study provides valuable insights for policymakers to guide the future design of PES programs and encourage user support to combat forest resource degradation.</t>
  </si>
  <si>
    <t>Preferences for a payment for ecosystem services program to control forest fires in Burkina Faso: A choice experiment</t>
  </si>
  <si>
    <t>Osewe, Erick O.; Nita, Mihai Daniel; Abrudan, Ioan Vasile</t>
  </si>
  <si>
    <t>Osewe, EO; Nita, MD; Abrudan, IV</t>
  </si>
  <si>
    <t>WOS:000718844300002</t>
  </si>
  <si>
    <t>10.1016/j.forpol.2021.102625</t>
  </si>
  <si>
    <t>Kim, Yeon-Su/0000-0001-7936-9641; Ribeiro, Natasha/0000-0002-5369-5905; RIBEIRO-BARROS, ANA I/0000-0002-6071-6460</t>
  </si>
  <si>
    <t>Kim, Yeon-Su/I-3137-2014; Chauque, Aniceto/GWC-2979-2022; RIBEIRO-BARROS, ANA I/J-4322-2017</t>
  </si>
  <si>
    <t>Miombo woodlands are the most extensive dry forest type in southern Africa, covering ca. 1.9 million km(2) across seven countries. Fire is a key ecosystem process that has structured miombo for the last 200,000 years. However, how fires affect the ecosystem's functioning is not well understood. In this study, we used the individual-based forest model called FORMIND to analyze the carbon balance in the miombo woodlands of Niassa Special Reserve (NSR), northern Mozambique. The 42.000 km(2) NSR represents the most important conservation area in Mozambique (similar to 31% of the total conservation area in the country) and of miombo woodlands worldwide. Longterm inventory data from 2004 to 2019 for NSR were used to calibrate FORMIND. The primary ecosystem processes of this model are tree growth, mortality, regeneration, and competition. Fire is set as one of the main factors that affect these processes, after the woodland reaches an equilibrium at 200 years of age. We also calculated the Net Present Value (NPV) of carbon credits resulting from altering the fire regime (e.g., reducing or eliminating fires). The FORMIND model successfully reproduced important characteristics of the woodlands (aboveground biomass, stem size distribution and basal area). NPV estimates of above-ground woody biomass carbon stocks were highly dependent on the woodland age. The maximum NPV estimates were generated for a 30-year project starting with 200 year old woodlands (the current forest age) at 192-1339 USD based on a realistic range of carbon values (i.e., 3-20 USD MgCO(2)e(-1)). While fire plays an important role in miombo woodlands by reducing stock and changing species composition, its effects on the capacity of the woodland to mitigate the effects of climate change varies depending on the age of stands. Our results show that FORMIND model reliably reproduce the field inventory data, thus can be used to improve carbon accounting standards. We recommend the development of a fire management system to sustain the miombo woodlands of NSR for multiple reasons. NSR is a globally significant protected area, but perhaps more importantly it could become a regional example for how to improve miombo woodland management. Given that miombo woodlands provide a myriad of ecosystem services to rural Africans, investing in improving fire management could increase the benefits to local communities. Altering fire regimes could improve habitat quality and promote greater resilience to climate change while sequestering carbon. In addition, local employment opportunities in fire management could be created via carbon financing from a carbon project. However, much more outreach and education will be needed to local and national stakeholders for fire management to be perceived more positively and realize the potential to generate multiple benefits for nature and people.</t>
  </si>
  <si>
    <t>Prediction of forest parameters and carbon accounting under different fire regimes in Miombo woodlands, Niassa Special Reserve, Northern Mozambique</t>
  </si>
  <si>
    <t>Shiferaw, Hailu; Kassawmar, Tibebu; Zeleke, Gete</t>
  </si>
  <si>
    <t>Shiferaw, H; Kassawmar, T; Zeleke, G</t>
  </si>
  <si>
    <t>WOS:000822436100041</t>
  </si>
  <si>
    <t>10.1038/s41598-022-14976-3</t>
  </si>
  <si>
    <t>JUL 8</t>
  </si>
  <si>
    <t>2045-2322</t>
  </si>
  <si>
    <t>Keane, Aidan/0000-0002-9704-5576</t>
  </si>
  <si>
    <t>kinyanda, eugene/HGC-3554-2022; Keane, Aidan/B-4098-2011</t>
  </si>
  <si>
    <t>Agricultural intensification and expanding protected areas are proposed sustainable development approaches. But, their consequences for mental health are poorly understood. This study aims to predict how forest conservation and contract farming may alter resource access and depression risk in rural Uganda. Residents (N = 695) in 11 communities in Masindi District were asked about their expectations under land management scenarios using scenario-based interviews, household characteristics and depression symptoms. Over 80% of respondents presented with a 'business-as-usual forest access' scenario expected reduced access to forest income and food over the next decade; this number climbed above 90% among 'restricted forest access' scenario respondents. Over 99% of those presented with two land access scenarios ('business-as-usual land access' and 'sugarcane expansion land access') expected wealthy households to gain land but poorer families to lose it, threatening to increase poverty and food insecurity among small-scale farmers. Bayesian structural equation modelling suggested that depression severity was positively associated with food insecurity (0.20, 95% CI = 0.12-0.28) and economic poverty (0.11, 95% CI 0.02-0.19). Decision-makers should evaluate the mental health impacts of conservation and agricultural approaches that restrict access to livelihood resources. Future research could explore opportunities to support mental health through sustainable use of nature.</t>
  </si>
  <si>
    <t>Predicting the impacts of land management for sustainable development on depression risk in a Ugandan case study</t>
  </si>
  <si>
    <t>Houssoukpevi, Issiakou Allade; le Maire, Guerric; Aholoukpe, Herve Nonwegnon Sayimi; Fassinou, Demayi Jores Mauryo; Amadji, Guillaume Lucien; Chapuis-Lardy, Lydie; Chevallier, Tiphaine</t>
  </si>
  <si>
    <t>Houssoukpevi, IA; le Maire, G; Aholoukpe, HNS; Fassinou, DJM; Amadji, GL; Chapuis-Lardy, L; Chevallier, T</t>
  </si>
  <si>
    <t>WOS:000992575400009</t>
  </si>
  <si>
    <t>10.1007/s11356-023-27452-w</t>
  </si>
  <si>
    <t>SI</t>
  </si>
  <si>
    <t>1614-7499</t>
  </si>
  <si>
    <t>0944-1344</t>
  </si>
  <si>
    <t>Liyew Berihun, Mulatu/0000-0003-4101-1518; Fenta, Ayele A./0000-0002-8228-4048</t>
  </si>
  <si>
    <t>; Fenta, Ayele A./P-1639-2016</t>
  </si>
  <si>
    <t>Soil erosion is the predominant agent affecting ecosystem services in the Ethiopian highlands. However, land management interventions aimed at controlling erosion in the region are hampered, mainly by a lack of watershed-based appropriate management practices and anticipated climate changes. This study examined the effectiveness of different land use changes and management scenarios in decreasing runoff and sediment loss under current and future climates in the drought-prone humid watershed of the Ethiopian highlands. We employed a modeling approach integrating observed data at watershed and plot scales with Soil and Water Assessment Tool. In the first step, we evaluated the impact of land use changes between 2006 and 2017 on runoff and sediment loss. Then, we developed five land use and management scenarios based on watershed land capabilities and selected land management practices. Model parameters were modified based on runoff and sediment loss results obtained from experimental plots of biophysical and agronomical land management practices in the watershed. The runoff and sediment loss were simulated under current (2014-2019) and future climates (the 2050s) for each land use and management scenario. Results revealed that land use changes (mainly an increase in Acacia decurrens plantations by 206%) alone between 2006 and 2017 reduced runoff by 31% and sediment loss by 45%. Under the current climate, the five land use and management scenarios reduced runoff by 71-95% and sediment loss by 75-96% compared to the baseline scenario. Under the future climate (2050s), these scenarios decreased runoff by 48-90% and sediment loss by 54-91%. However, their effectiveness was slightly decreased (5-23%) as a result of increases in rainfall (10-46%) and mean temperature (1.7-1.9 degrees C) in the 2050s. The scenario of improving vegetation cover through forage production and plantations in appropriate areas plus best land management practices was the most effective and climate-resilient of the five scenarios. This study suggests that evaluating the impact of land use and management practices under future climate change shows promise for guiding effective and sustainable interventions to adapt to climate change.</t>
  </si>
  <si>
    <t>Predicting runoff and sediment responses to climate-resilient land use and management scenarios</t>
  </si>
  <si>
    <t>Dreoni, Ilda; Utila, Henri; Neil, Clive; Eigenbrod, Felix; Schaafsma, Marije</t>
  </si>
  <si>
    <t>Dreoni, I; Utila, H; Neil, C; Eigenbrod, F; Schaafsma, M</t>
  </si>
  <si>
    <t>WOS:000724422300004</t>
  </si>
  <si>
    <t>10.1016/j.pce.2020.102931</t>
  </si>
  <si>
    <t>1873-5193</t>
  </si>
  <si>
    <t>1474-7065</t>
  </si>
  <si>
    <t>Odindi, John/0000-0002-4934-1346; Madonsela, Sabelo/0000-0002-1986-5798; MWENGE KAHINDA, Jean-Marc/0000-0002-1737-7213</t>
  </si>
  <si>
    <t>Madonsela, Sabelo/AFJ-4342-2022</t>
  </si>
  <si>
    <t>Land degradation is defined as the reduction of biological and economic productivity, which impedes the capacity of the land to provide ecosystem services. There is a need to move towards near real-time monitoring of land degradation using new sensors to detect degraded landscapes. Recently launched Sentinel-2 sensor presents the opportunity to collect high-resolution data regularly. Multi-temporal datasets provide crucial information to isolate evidence of land degradation from temporal changes in vegetation cover incurred as a result of climatic and phenological variability. This study applied an integrated approach involving multi-seasonal Sentinel-2 data with environmental variables (i.e. soil moisture, rainfall, slope, evapotranspiration, elevation, soil temperature, rainfall, soil temperature, aspect and albedo). A stratified random sampling approach based on dominant land cover types were used to assess land degradation. Field plots of 20 m x 20 m were setup with three 50 cm x 50 cm quadrants inside. In each quadrant, the percentage estimation of vegetation cover and Leaf Area Index was measured. The model training and validation was implemented using the Random Forest algorithm based on default parameters. The pooled model represents the dry and wet seasons combined. Results showed that pooled model had higher accuracies for Photosynthetic vegetation (PV) (R2 of 0.89, RMSE-11.46%, relRMSE-8.7%), Non-Photosynthetic Vegetation (NPV) (R2 of 0.93, RMSE-5.64%, relRMSE% 17.72) and Bare Soil (BS) (R2 of 0.92, RMSE 8.7% and relRMSE 11.46%). The pooled environmental model achieved accuracy of PV (R2 of 0.42, RMSE-20.67%, relRMSE 4.83%), NPV (R2 of 0.90, RMSE 6.50% and relRMSE 15%) and (BS R2 of 0.85, RMSE 8.64% and relRMSE% 11.5) in estimating vegetation cover.</t>
  </si>
  <si>
    <t>Predicting land degradation using Sentinel-2 and environmental variables in the Lepellane catchment of the Greater Sekhukhune District, South Africa</t>
  </si>
  <si>
    <t>Eckert, Michelle; Gaigher, Rene; Pryke, James S.; Samways, Michael J.</t>
  </si>
  <si>
    <t>Eckert, M; Gaigher, R; Pryke, JS; Samways, MJ</t>
  </si>
  <si>
    <t>WOS:000843271300001</t>
  </si>
  <si>
    <t>10.1016/j.indic.2022.100197</t>
  </si>
  <si>
    <t>Tree cover enhancement in the agricultural lands of dryland region have been one of the most important aspect of evaluation and monitoring of plant density in Tanzania that targets in achieving global and national resto-ration goals. The on-farm tree establishment has gained momentum due to the numerous regulating and pro-visioning ecosystem services provided by the systems. This study was conducted as an on farm experiment to explore the influences of biophysical factors in adoption and performance of the tree establishment technologies in Chamwino district in Tanzania. Different planting pits sizes and mulch or manure and/or mulch were used as the treatment combinations for evaluating tree survival and growth potential. The assessment used a combi-nation of methods including tree inventory, reflection meetings, informal discussion and semi structured in-terviews collected using electronic data entry tools. The results showed that Senna siamea species performed better than other species than the others in terms of survival rate which was 50%. Comparatively, Melia volkensii species performed poor with the highest mortality rate of 8. The higher performance both survival and growth potential were observed in three times planting bag (3X) pits sizes with manure and both manure and mulch treatment applied. Thus, the research confirms that improvement of the socio and biophysical environment can have positive results on tree establishment and restoration in dryland regions.</t>
  </si>
  <si>
    <t>Planting pit size determines successful tree seedling establishment in arid and semi-arid region of Tanzania</t>
  </si>
  <si>
    <t>Hu, Yanbin; Zhang, Qiang; Hu, Shujuan; Xiao, Guoju; Chen, Xiangyue; Wang, Jianshun; Qi, Yue; Zhang, Liang; Han, Lanying</t>
  </si>
  <si>
    <t>Hu, YB; Zhang, Q; Hu, SJ; Xiao, GJ; Chen, XY; Wang, JS; Qi, Y; Zhang, L; Han, LY</t>
  </si>
  <si>
    <t>WOS:000762596600001</t>
  </si>
  <si>
    <t>FEB 2022</t>
  </si>
  <si>
    <t>10.1111/1365-2664.14130</t>
  </si>
  <si>
    <t>1365-2664</t>
  </si>
  <si>
    <t>0021-8901</t>
  </si>
  <si>
    <t>Tack, Ayco JM/0000-0002-3550-1070; Zewdie, Beyene/0000-0002-6020-916X; Hylander, Kristoffer/0000-0002-1215-2648</t>
  </si>
  <si>
    <t>Tack, Ayco JM/B-7120-2017; Nemomissa, Sileshi/AAB-7270-2022</t>
  </si>
  <si>
    <t>Tropical agroforestry systems provide farmers with resources for their livelihoods, but are also well-recognized as refuges for biodiversity. However, the relationship between yield and biodiversity might be negative in these systems, reflecting a potential trade-off between managing for increased yield or biodiversity. The potential for synergies will depend partly on the shape of the biodiversity-yield relationship, where a concave relationship suggests a faster decline in biodiversity with increasing yields than a linear or convex shape. We studied the relationship between biodiversity (plant species richness and composition) and coffee yield along a gradient of management in south-western Ethiopia, coffee's native range. We inventoried species richness and community composition of woody plants, herbaceous plants and bryophytes at 60 sites. We also measured coffee management-related variables and assessed coffee yield for 3 consecutive years at each site. Species richness of woody plants had a concave relationship with coffee yield, that is, tree richness declined fast initially before levelling out at higher yields, whereas there was no relationship between coffee yield and species richness of herbaceous plants or bryophytes. Species composition of woody plants, herbaceous plants and bryophytes all had a concave relationship with coffee yield. From a methodological perspective, we found that multi-year data on yield were necessary to reliably assess the relationship between biodiversity and yield, and that the number of coffee shrubs or coffee dominance were poor proxies for yield when trying to capture the biodiversity-yield relationship. Synthesis and applications. The concave relationship between biodiversity components (species richness and composition) and yield suggests that there is a strong conflict between the goals of increasing production and conserving biodiversity. However, it is important to recognize that this pattern is largely driven by the very low-yielding sites in natural forests. Here, even minor intensification of coffee management seems to rapidly erode biodiversity. Along the rest of the productivity gradient, there was generally no negative relationship between yield and biodiversity, implying opportunities for developing strategies for increasing yields without biodiversity loss.</t>
  </si>
  <si>
    <t>Plant biodiversity declines with increasing coffee yield in Ethiopia's coffee agroforests</t>
  </si>
  <si>
    <t>Nambiar, E. K. Sadanandan</t>
  </si>
  <si>
    <t>Nambiar, EKS</t>
  </si>
  <si>
    <t>WOS:000717685700006</t>
  </si>
  <si>
    <t>10.1016/j.foreco.2021.119791</t>
  </si>
  <si>
    <t>JAN 1</t>
  </si>
  <si>
    <t>1872-7042</t>
  </si>
  <si>
    <t>0378-1127</t>
  </si>
  <si>
    <t>Padonou, Elie Antoine/0000-0002-5712-2557</t>
  </si>
  <si>
    <t>Padonou, Elie Antoine/AFS-3719-2022</t>
  </si>
  <si>
    <t>Identification and assessment of the influence of socio-cultural beliefs in the perception of ecosystem services values are increasingly important for the management of forest resources. In this paper, we present a comparative study of local perceptions of the diversity of ecosystem services, values and priorities between communities living near sacred and non-sacred forests. This study revealed 21 ecosystem services related to sacred and nonsacred forests, grouped under four categories: provisioning (n = 6), regulating (n = 7), supporting (n = 2) and cultural (n = 6) services. Local populations living near the sacred forest (Kiice ' le ' Sacred Forest) identified the nonmaterial benefits of ecosystem services such as spiritual inspiration and religious values as more important compared to populations living around the non-sacred forest (Pe ' nessoulou Forest Reserve). In communities near the sacred forest, similar perceptions of spiritual values of the forest were observed among young and old, and between those with and without formal education, suggesting a strong transmission between socio-demographic strata of cultural values related to the forest. However, a greater importance was given by young and formally educated community members in the provisioning services of non-sacred forests. Forest management under traditional rules and harboring voodoo, a traditional religion in Benin, could explain forest ecosystem perceptions, with higher valuation of non-material ecosystem services in comparison to those of people living in the vicinity of forests without voodoo. Our study highlights the challenges of ecosystem service valuation at the sacred and non-sacred forest interface and shows the importance of integrating traditional beliefs in forest ecosystem management strategies.</t>
  </si>
  <si>
    <t>Perceptions of ecosystem services: A comparison between sacred and non-sacred forests in central Benin (West Africa)</t>
  </si>
  <si>
    <t>Abebe, Mathias Tesfaye; Degefu, Mekonnen Adnew; Assen, Mohammed; Legass, Asmamaw</t>
  </si>
  <si>
    <t>Abebe, MT; Degefu, MA; Assen, M; Legass, A</t>
  </si>
  <si>
    <t>WOS:000746197700001</t>
  </si>
  <si>
    <t>10.1080/26395916.2021.2019834</t>
  </si>
  <si>
    <t>Thondhlana, Gladman/0000-0002-6141-3314; ruwanza, sheunesu/0000-0002-4731-0394</t>
  </si>
  <si>
    <t>Thondhlana, Gladman/GLN-2714-2022</t>
  </si>
  <si>
    <t>Human perceptions and knowledge of invasive alien plant species are increasingly recognised as important in the management of biological invasions, but there is limited research focus on the social dimensions of plant invasion. Using household surveys, this study assessed the perceptions, knowledge, and uses of Psidium guajava Linn. to rural communities in Vhembe Biosphere Reserve, in the Limpopo Province of South Africa. Results showed that most respondents are aware of P. guajava and perceive it to be spreading in their locality but do not consider it an invasive alien plant species. Psidium guajava is perceived to have a dual purpose and most respondents are aware of its benefits including fruit consumption, medicinal purposes, shading and firewood provisioning and costs such as attraction of problematic animals, displacement of native plants, and reduction of grazing and agricultural space. The benefits associated with use of P. guajava are considered greater than the costs, therefore most participants do not implement any control measures. These results highlight the need to incorporate rural community perceptions, knowledge, and uses of P. guajava in developing effective management plans that avoid conflicts between stakeholders. To improve the efficacy of managing biological invasions more research is required to understand how communities relate to invasive alien plant species.</t>
  </si>
  <si>
    <t>People's perceptions and uses of invasive plant Psidium guajava in Vhembe Biosphere Reserve, Limpopo Province of South Africa</t>
  </si>
  <si>
    <t>Kankam, Stephen; Osman, Adams; Inkoom, Justice Nana; Fuerst, Christine</t>
  </si>
  <si>
    <t>Kankam, S; Osman, A; Inkoom, JN; Furst, C</t>
  </si>
  <si>
    <t>WOS:000797229000002</t>
  </si>
  <si>
    <t>APR 2022</t>
  </si>
  <si>
    <t>10.1016/j.landusepol.2022.106142</t>
  </si>
  <si>
    <t>1873-5754</t>
  </si>
  <si>
    <t>0264-8377</t>
  </si>
  <si>
    <t>Sassen, Marieke/0000-0001-8844-7437; Scott, Emma/0000-0001-8850-3339</t>
  </si>
  <si>
    <t>Sassen, Marieke/GPK-5093-2022; Scott, Emma/HMP-3056-2023</t>
  </si>
  <si>
    <t>Cocoa is an important historical driver and direct cause of forest loss and degradation in the West African Upper Guinean biodiversity hotspot. To inform efforts to prevent further cocoa-driven deforestation in the West African cocoa zone, we mapped areas that are important for biodiversity and ecosystem services (carbon, water, forest products) and potentially most at risk from further cocoa expansion based on climatic suitability, a continuation of past deforestation trends and the potential role of cocoa therein. We found that cocoa expansion and intensification risks further impacting ecologically important areas in West Africa, but that patterns vary in space, may be compounded by climate change and demand context specific responses. In Ghana and Cote d'Ivoire, remaining forests should be better protected, degraded forests should be restored, and agroforestry systems should be supported where possible to maintain or enhance biodiversity and ecosystem services provision in cocoa landscapes. In countries with large areas of remaining forests (e.g., Liberia and Cameroon) that are highly suitable for cocoa and where cocoa is expanding, the approach used in this study can help identify areas with the highest biodiversity and ecosystem services values and inform planning of future cocoa development to maximise cocoa system productivity potential, biodiversity and ecosystem services from the national to local scale. Adaptation strategies are required to avoid the loss but also improve the conservation of biodiversity and provision of ecosystem services across the region.</t>
  </si>
  <si>
    <t>Patterns of (future) environmental risks from cocoa expansion and intensification in West Africa call for context specific responses</t>
  </si>
  <si>
    <t>Belay, Tatek; Melese, Tadele; Senamaw, Abebe</t>
  </si>
  <si>
    <t>Belay, T; Melese, T; Senamaw, A</t>
  </si>
  <si>
    <t>WOS:000885329000015</t>
  </si>
  <si>
    <t>10.1098/rstb.2021.0080</t>
  </si>
  <si>
    <t>JAN 2</t>
  </si>
  <si>
    <t>1471-2970</t>
  </si>
  <si>
    <t>0962-8436</t>
  </si>
  <si>
    <t>Pfeifer, Marion/0000-0002-6775-3141; Sallu, Susannah/0000-0002-1471-2485; Loveridge, Robin/0000-0002-0691-9363</t>
  </si>
  <si>
    <t>Certified community forests combine local governance with forest certification and aim to serve multiple objectives including forest protection, restoration, human wellbeing and equitable governance. However, the causal pathways by which they impact these objectives remain poorly understood. The ability of protected area impact evaluations to identify complex pathways is limited by a narrow focus on top-down theoretical, quantitative perspectives and inadequate consideration of local context. We used a novel mixed-methods research design that integrates the perspectives of multiple actors to develop a generalized conceptual model of the causal pathways for certified community forests. We tested the model using a combination of statistical matching, structural equation modelling and qualitative analyses for an agroforestry landscape in Tanzania. We found certified community forests positively impacted human wellbeing, equitable governance and forest restoration. Equitable governance had the largest impact on wellbeing, followed by crop yield and forest resource availability. Timber revenues varied widely between villages and the average effect of financial benefits did not impact wellbeing due to the immature stage of the certified timber market. We identified positive interactions and trade-offs between conservation and agriculture. Our findings suggest that no simple solution exists for meeting multiple objectives. However, developing understanding of the pathways linking social and conservation outcomes can help identify opportunities to promote synergies and mitigate negative impacts to reconcile competing objectives.This article is part of the theme issue 'Understanding forest landscape restoration: reinforcing scientific foundations for the UN Decade on Ecosystem Restoration'.</t>
  </si>
  <si>
    <t>Pathways to win-wins or trade-offs? How certified community forests impact forest restoration and human wellbeing</t>
  </si>
  <si>
    <t>Hagedoorn, Liselotte C.; Koetse, Mark J.; van Beukering, Pieter J. H.</t>
  </si>
  <si>
    <t>Hagedoorn, LC; Koetse, MJ; van Beukering, PJH</t>
  </si>
  <si>
    <t>WOS:000787505600001</t>
  </si>
  <si>
    <t>10.3390/land11040478</t>
  </si>
  <si>
    <t>Idohou, Rodrigue/0000-0003-2641-6832; H. G. Gracias, AVAKOUDJO/0000-0002-5230-6787; ASSOGBADJO, Achille Ephrem/0000-0001-5985-8800; Azihou, Akomian/0000-0002-7400-4528; Idohou, Rodrigue/0000-0001-6940-5602; ATINDEHOU, Massogble/0000-0003-3324-6974</t>
  </si>
  <si>
    <t>Idohou, Rodrigue/GQH-4355-2022; H. G. Gracias, AVAKOUDJO/AAW-6831-2021</t>
  </si>
  <si>
    <t>Large old trees (LOTs) are emblematic elements of the cultural landscape and can live for hundreds of years. They represent an intermediate aspect of cultural heritage, linking spirits and humans. They can also provide a range of ecosystem services. In spite of their importance, declining numbers have been reported. This study examined the diversity of LOTs and the impact of anthropogenic threats on their preservation in three districts of southern Benin: Ketou and Abomey, which represent historical districts with royal courts, and Lokossa, which does not have a tradition as a dynastic seat. Semi-structured interviews focused on ethnobotanical aspects and storytelling were conducted with a total of 150 community leaders and traditional practitioners; these were coupled with an inventory of LOTs to demonstrate their importance in maintaining the heritage and providing ecosystem services in cultural landscapes. Diversity, cultural importance, and ethnobotanical indices were calculated to compare positive and negative attitudes towards LOTs by the local people of the study areas. A total of 270 LOT individuals belonging to 14 species were recorded. The most common species was Adansonia digitata (70 individuals), followed by Milicia excelsa (47 individuals), Ceiba pentandra (37 individuals), and Blighia sapida (25 individuals). Sacred forests and the royal palaces (ten for Abomey and three for Ketou), which are protected by a traditional veto, had the highest number of LOTs (145 individuals) belonging to nine species. Details of 79 specific uses were documented for each plant part of LOTs. The most frequently reported were related to medicinal (80.64%), cultic (16.65%), and craft uses (2.6%). Based on a standard area of 100 km(2), mean Shannon diversity (H') and evenness (J) were lower in the cultural landscape of Ketou (H ' = 0.26 +/- 0.42; J = 0.23 +/- 0.37) compared to Lokossa (H ' = 0.27 +/- 0.32; J = 0.21 +/- 0.24) and Abomey (H ' = 0.42 +/- 0.37; J = 0.35 +/- 0.31). The threat patterns suggest that, irrespective of the species involved, certain determining factors (urbanization (35%), the timber trade (18%), and decisions made during the Marxist-Leninist revolution in Benin in 1972 (11%)) have affected and continue to affect LOT abundance and diversity. For better management of LOTs, there is a need to promote decision-making strategies that better align human cultural values and ecological objectives.</t>
  </si>
  <si>
    <t>Old Sacred Trees as Memories of the Cultural Landscapes of Southern Benin (West Africa)</t>
  </si>
  <si>
    <t>Fitz, Juri; Adenle, Ademola. A.; Speranza, Chinwe Ifejika</t>
  </si>
  <si>
    <t>Fitz, J; Adenle, AA; Speranza, CI</t>
  </si>
  <si>
    <t>WOS:000809141500004</t>
  </si>
  <si>
    <t>10.1017/S0959270920000544</t>
  </si>
  <si>
    <t>PII S0959270920000544</t>
  </si>
  <si>
    <t>1474-0001</t>
  </si>
  <si>
    <t>0959-2709</t>
  </si>
  <si>
    <t>Downs, Colleen T./0000-0001-8334-1510; Ehlers Smith, Yvette/0000-0002-2564-7359; Gumede, Silindile/0000-0001-7879-4312; Ehlers Smith, David/0000-0002-6357-0751</t>
  </si>
  <si>
    <t>Downs, Colleen T./A-7770-2010; Ehlers Smith, Yvette/AAA-5486-2020</t>
  </si>
  <si>
    <t>Establishing the specific habitat requirements of forest specialists in fragmented natural habitats is vital for their conservation. We used camera-trap surveys and microhabitat-scale covariates to assess the habitat requirements, probability of occupancy and detection of two terrestrial forest specialist species, the Orange Ground-thrush Geokichla gurneyi and the Lemon Dove Aplopelia larvata during the breeding and non-breeding seasons of 2018-2019 in selected Southern Mistbelt Forests of KwaZulu-Natal and the Eastern Cape, South Africa. A series of camera-trap surveys over 21 days were conducted in conjunction with surveys of microhabitat structural covariates. During the wet season, percentage of leaf litter cover, short grass cover, short herb cover, tall herb cover and saplings 0-2 m, stem density of trees 6-10 m and trees 16-20 m were significant structural covariates for influencing Lemon Dove occupancy. In the dry season, stem density of 2-5 m and 10-15 m trees, percentage tall herb cover, short herb cover and 0-2 m saplings were significant covariates influencing Lemon Dove occupancy. Stem density of trees 2-5 m and 11-15 m, percentage of short grass cover and short herb cover were important site covariates influencing Orange Ground-thrush occupancy in the wet season. Our study highlighted the importance of a diverse habitat structure for both forest species. A high density of tall/mature trees was an essential microhabitat covariate, particularly for sufficient cover and food for these ground-dwelling birds. Avian forest specialists play a vital role in providing ecosystem services perpetuating forest habitat functioning. Conservation of the natural heterogeneity of their habitat is integral to management plans to prevent the decline of such species.</t>
  </si>
  <si>
    <t>Occupancy of two forest specialist birds in the Southern Mistbelt Forests of KwaZulu-Natal and Eastern Cape, South Africa</t>
  </si>
  <si>
    <t>Hending, Daniel; Andrianiaina, Angelo; Rose, Miranda; Rowlands, Adele; Storm, Savannah; Holderied, Marc W.; Cotton, Sam</t>
  </si>
  <si>
    <t>Hending, D; Andrianiaina, A; Rose, M; Rowlands, A; Storm, S; Holderied, MW; Cotton, S</t>
  </si>
  <si>
    <t>WOS:000942539100001</t>
  </si>
  <si>
    <t>10.1016/j.indic.2023.100238</t>
  </si>
  <si>
    <t>The linkage between forest resources and the livelihood provision for local people is widely acknowledged. In West Usambara mountains, communities living around the forest fringes benefit with ecosystems services from the forest, albeit with different benefits flow between households. This study aimed to assess and compare benefits flow of community groups based on Non-Timber Forest Products in West Usambara and the motivation of community groups on forest management. Based on income, poverty and management motivation indicators, the study identified the variation of NTFPs income flow between genders and age groups, as well as the influence of NTFPs on poverty dynamics of genders and age groups. The location in terms of institutional regime, trust, training frequency and livestock ownership have shown to influence forest management motivation. The findings give insight of nexus between genders and age groups on forest utilization and management based on variation of participatory regimes offering clarity on possible interventions to ensure equitable benefits flow and better forest management.</t>
  </si>
  <si>
    <t>Non-Timber Forest Products benefits for community groups and conservation motivation in mountains of Tanzania</t>
  </si>
  <si>
    <t>Shapiro, Aurelie C.; Bernhard, Katie P.; Zenobi, Stefano; Mueller, Daniel; Aguilar-Amuchastegui, Naikoa; d'Annunzio, Remi</t>
  </si>
  <si>
    <t>Shapiro, AC; Bernhard, KP; Zenobi, S; Muller, D; Aguilar-Amuchastegui, N; d'Annunzio, R</t>
  </si>
  <si>
    <t>WOS:000683779400001</t>
  </si>
  <si>
    <t>10.1016/j.gecco.2021.e01671</t>
  </si>
  <si>
    <t>e01671</t>
  </si>
  <si>
    <t>Sahle, Mesfin/0000-0002-2280-9957; Saito, Osamu/0000-0002-0697-9593</t>
  </si>
  <si>
    <t>; Saito, Osamu/G-5133-2014</t>
  </si>
  <si>
    <t>Despite expanding interest in nature's contributions to people (NCP) studies, understanding of sacred natural sites' contributions to human society and the restoration of fragmented landscapes remains relatively limited. This study examines the diversity and extent of NCP by church forests in a fragmented tropical landscape in southern Ethiopia. We identify 339 church forests in the Gurage Zone and examine them using a combination of historical (1967) aerial photographs and recent (2017) orthophoto images, supplemented by vegetation sampling and in-depth interviews with key informants from 42 selected church communities. Church forests can be found in all agro-ecological zones and across the entire vegetation types in the Gurage socio-ecological landscape. In the last five decades, the extent of church forests has been remarkably persistent, and 67% of the forests have seen an increase in size even while surrounding state- and community-controlled forestland has been degraded over time. Interview findings suggest the church forests' persistence is in large part due to the church compound being seen as a sacred space and hence respected and protected by the community. This powerful social norm has allowed for multiple uses of the church forest to continue over time through sustained forest management. More than 15 distinct contributions of church forests to local communities were identified including material, nonmaterial, and regulating NCP categories, suggesting church forests deliver a wide range of NCP in addition to their well-established ecological and conservation value. Findings underscore the current contributions of church forests to local people in southern Ethiopia, as well as the potential for church forests to support the restoration of degraded landscapes through integration into regional landscape planning and management policies.</t>
  </si>
  <si>
    <t>Nature's contributions to people from church forests in a fragmented tropical landscape in southern Ethiopia</t>
  </si>
  <si>
    <t>Ribeiro, N. S.; Armstrong, Amanda Hildt; Fischer, Rico; Kim, Yeon-Su; Shugart, Herman Henry; Ribeiro-Barros, Ana, I; Chauque, Aniceto; Tear, T.; Washington-Allen, Robert; Bandeira, Romana R.</t>
  </si>
  <si>
    <t>Ribeiro, NS; Armstrong, AH; Fischer, R; Kim, YS; Shugart, HH; Ribeiro-Barros, AI; Chauque, A; Tear, T; Washington-Allen, R; Bandeira, RR</t>
  </si>
  <si>
    <t>WOS:000805139700001</t>
  </si>
  <si>
    <t>10.1002/pan3.10329</t>
  </si>
  <si>
    <t>Stevens, Nicola/0000-0002-0693-8409; White, Joseph Douglas Mandla/0000-0002-5617-4515; Archibald, Sally/0000-0003-2786-3976; Reynolds, Chevonne/0000-0002-2345-7017</t>
  </si>
  <si>
    <t>Potgieter, Salome/ACT-4700-2022; Stevens, Nicola/I-3004-2019; Archibald, Sally/O-1659-2015</t>
  </si>
  <si>
    <t>Woody-plant encroachment is an under-recognized consequence of land degradation. This phenomenon is common in rangeland ecosystems, where woody plants outcompete grasses, resulting in a shift to more wooded ecosystems. The consequences of this for livelihoods are most often damaging. Case studies at a local scale have shown negative consequences for ecosystem services and livelihoods, though few have considered these impacts over greater scales to find more generalizable patterns that are useful for governance structures at actionable levels. Here we make use of census data on household income and use of provisioning ecosystem services together with remote-sensed woody-plant encroachment data to perform the first country-wide assessment at the municipal level across South Africa investigating correlations between woody cover change and (1) household income and (2) the use of provisioning ecosystem services use. We show that woody-plant encroachment is greatest in municipalities with low income and a higher reliance on provisioning ecosystem services, specifically when woody cover was low. This reinforces a poverty trap by creating a positive-feedback loop. For example, encroached landscapes with lower grass cover are more prone to overgrazing, decreasing fuel loads and further driving encroachment. This places more pressure on the remaining grass cover and decreases the provisioning of ecosystem services. Furthermore, our results allow us to rank the most affected municipalities based on income, reliance on provisioning ecosystem services and rates of woody cover change. We identify 16 municipalities requiring much-needed interventions due to the risk of woody-plant encroachment to natural resource-reliant livelihoods. We suggest that interventions to reduce woody-plant encroachment be targeted in low-income communities, providing a win-win scenario for livelihoods and biodiversity. We recommend that woody-plant encroachment be recognized as major form of land degradation and that restoration of encroached landscapes be prioritized within the UN Decade of Ecological Restoration 2021-2030. Read the free Plain Language Summary for this article on the Journal blog.</t>
  </si>
  <si>
    <t>Nature-reliant, low-income households face the highest rates of woody-plant encroachment in South Africa</t>
  </si>
  <si>
    <t>Machava-Antonio, Vilma; Fernando, Alberto; Cravo, Mariana; Massingue, Magda; Lima, Hamilton; Macamo, Celia; Bandeira, Salomao; Paula, Jose</t>
  </si>
  <si>
    <t>Machava-Antonio, V; Fernando, A; Cravo, M; Massingue, M; Lima, H; Macamo, C; Bandeira, S; Paula, J</t>
  </si>
  <si>
    <t>WOS:000798081900001</t>
  </si>
  <si>
    <t>10.1016/j.advwatres.2022.104188</t>
  </si>
  <si>
    <t>1872-9657</t>
  </si>
  <si>
    <t>0309-1708</t>
  </si>
  <si>
    <t>Schyns, Joep F/0000-0001-5058-353X; Cazcarro, Ignacio/0000-0001-7517-0053; Sanz Sanchez, Maria Jose/0000-0003-0471-3094</t>
  </si>
  <si>
    <t>Cazcarro, Ignacio/AFA-1858-2022; Schyns, Joep F/H-8559-2014; Cazcarro, Ignacio/M-4456-2014; Sanz Sanchez, Maria Jose/A-6099-2016</t>
  </si>
  <si>
    <t>Several studies addressed the water footprint (WF) of countries and virtual water (VW) trade in agricultural and industrial products, but freshwater use associated with wood products has received little attention. Yet, international trade in wood products has been growing, and forestry competes with other forest ecosystem services over limited freshwater resources. Therefore, the objective of this paper is to assess nations' WFs of consumption of wood products, the sustainability of these WFs, and the VW flows associated with international trade in wood products. We account nations' WFs of and VW trade in wood products with a Multi-regional Input-Output model (MRIO-forest) that tracks wood flows along global supply chains (production, processing, trade, and final uses) for the period 1997-2017 and assess the sustainability of the green and blue WF of wood products in 2017. The WF of wood production increased from 8.37 x 1011 m(3)/y in 1997 to 9.87 x 1011 m(3)/y in 2017. About 38% (3.76 x 1011 m3/y) of this WF relates to wood products for export (in 2017), which means that VW trade associated with wood products ranks in between agricultural and industrial products in absolute volumes. About 10% (9.9 x 1010 m3/y) of the green WF and 11% (3.4 x 109 m3/y) of the blue WF of wood products in 2017 are unsustainable, meaning that they are located in areas where the total green/blue WF exceeds the maximum sustainable green/blue WF. The unsustainable green WF occurs mainly in Germany, Indonesia, the Czech Republic and the UK, and mainly relates to coniferous sawnwood, paper and paperboard other than newsprint, fibreboard and non-coniferous sawnwood. The unsustainable blue WF, which is much smaller, occurs in the USA, Russia. Nigeria, Canada and India, and mainly relates to fuelwood, paper and paperboard other than newsprint, sawnwood and fibreboard. This study increases our understanding of how forest evaporation flows link to the final consumption of wood products and contributes to the wider debate on the allocation of freshwater resources in the global economy.</t>
  </si>
  <si>
    <t>Nations' water footprints and virtual water trade of wood products</t>
  </si>
  <si>
    <t>Agbelade, Aladesanmi Daniel; Akinyemi, Titilayo Celinah; Ojerinde, Gboyega Emmanuel</t>
  </si>
  <si>
    <t>Agbelade, AD; Akinyemi, TC; Ojerinde, GE</t>
  </si>
  <si>
    <t>WOS:000803796000003</t>
  </si>
  <si>
    <t>10.1016/j.jag.2022.102775</t>
  </si>
  <si>
    <t>Hafner, Sebastian/0000-0003-3560-638X; Haas, Jan/0000-0002-6140-2922; Mugiraneza, Theodomir/0000-0002-6425-6035</t>
  </si>
  <si>
    <t>Hafner, Sebastian/HJY-7318-2023; Mugiraneza, Theodomir/S-2564-2018</t>
  </si>
  <si>
    <t>Rapid urbanization in developing countries often results in uncontrolled urban growth. In order to support sustainable urban development, reliable and up-to-date information on urban land cover changes and their environmental impact is needed. In this study, we aim at evaluating the potential of Sentinel-2 (S-2) Multi-spectral Instrument (MSI) data for urban land cover change monitoring and for analyzing resulting impacts on Ecosystem Services (ES) provision in Kigali, Rwanda. Land cover classification into eight distinct urban classes (84% overall accuracies, 0.8 Kappa) was performed on data from 2016 and 2021 using a hybrid approach combining Random Forest with a U-Net-based impervious surface segmentation that improved the delineation of urban areas. The bi-temporal land cover maps were then analyzed regarding landscape structure using Landscape Metrics (LM). Ecosystem service bundles were derived for both years and their changes were summarized. Service providing areas were further evaluated in terms of changes in spatial attributes and structure of patches. ES were aggregated into eight bundles and grouped into provisioning, regulating and supporting services. The bundles were further analyzed using a matrix spatially linking landscape units with service supply and demand budgets. The results illustrated that three urban development scenarios can be distinguished including infill through housing and infrastructures development in core urban areas, urban sprawl in fringe zones and the development of urban patches at distant locations intercepted by cropland. The results revealed that the changes in LM negatively affected ES supply mainly through a decrease in cropland and forest. The expansion of built-up areas resulted in a high demand for provisioning and regulating services, especially food and water provision, surface runoff mitigation and erosion control. This is the first study demonstrating that detailed monitoring of urbanization and resulting environmental impacts can be performed with open access S-2 MSI data in Sub-Saharan Africa. Moreover, the framework developed in this study has the potential to be transferred to other Sub-Saharan cities.</t>
  </si>
  <si>
    <t>Monitoring urbanization and environmental impact in Kigali, Rwanda using Sentinel-2 MSI data and ecosystem service bundles</t>
  </si>
  <si>
    <t>Sassen, Marieke; van Soesbergen, Arnout; Arnell, Andrew P.; Scott, Emma</t>
  </si>
  <si>
    <t>Sassen, M; van Soesbergen, A; Arnell, AP; Scott, E</t>
  </si>
  <si>
    <t>WOS:000781451600001</t>
  </si>
  <si>
    <t>10.3390/su14074160</t>
  </si>
  <si>
    <t>Verleysdonk, Sarah/0000-0002-3782-0921; Salas, Eric Ariel/0000-0001-9019-730X; Thiam, Sophie/0000-0001-5710-7683; Houngue, Nina Rholan/0000-0002-7719-3360</t>
  </si>
  <si>
    <t>Almoradie, Adrian/HGD-4195-2022; Almoradie, Adrian/HDM-7290-2022</t>
  </si>
  <si>
    <t>Integrating both modeling approach and stakeholders' perspectives to derive past and future trends of land use land cover (LULC) is a key to creating more realistic results on LULC change trajectories and can lead to the implementation of appropriate management measures. This article assessed the past changes of LULC in the Mono River catchment using Landsat images from the years 1986, 2000, 2010, and 2020 by performing Machine Learning Classification Method Random Forest (RF) technique, and using Markov chain method and stakeholder's perspective to simulate future LULC changes for the years 2030 and 2050. LULC was classified as savanna, cropland, forest, water bodies, and settlement. The results showed that croplands and forests areas declined from 2020 to 2050 with decreases of -7.8% and -1.9%, respectively, a modest increase in settlement (1.3%), and savanna was the dominant LULC in the study region with an increase of 8.5%. From stakeholders' perspective, rapid population growth, deforestation, rainfall variability/flood, urbanization, and agricultural expansion were the most important drivers associated with the observed LULC changes in the area. Other factors, such as lack of political commitment, distance to river, and elevation were also mentioned. Additionally, most the land-use scenarios identified by stakeholders would intensify land degradation and reduce ecosystem services in the area. By considering all of these potential LULC changes, decision-makers need to develop and implement appropriate solutions (e.g., land use planning strategies, reforestation campaigns, forest protection measures) in order to limit the negative effects of future LULC changes.</t>
  </si>
  <si>
    <t>Modelling Land Use and Land Cover in the Transboundary Mono River Catchment of Togo and Benin Using Markov Chain and Stakeholder's Perspectives</t>
  </si>
  <si>
    <t>Nikodemus, Andreas; Hajek, Miroslav</t>
  </si>
  <si>
    <t>Nikodemus, A; Hajek, M</t>
  </si>
  <si>
    <t>WOS:000899663000001</t>
  </si>
  <si>
    <t>10.3389/ffgc.2022.1046371</t>
  </si>
  <si>
    <t>DEC 5</t>
  </si>
  <si>
    <t>Kamamia, Ann Wahu/0000-0002-7228-4175; Strauch, Michael/0000-0002-9872-6904</t>
  </si>
  <si>
    <t>; Strauch, Michael/P-1895-2015</t>
  </si>
  <si>
    <t>The largest impact of land-use change on catchment hydrology can be linked to deforestation. This change, driven by exponential population growth, intensified food and industrial production, has resulted in alterations in river flow regimes such as high peaks, reduced base flows, and silt deposition. To reverse this trend more extensive management practices are becoming increasingly important, but can also lead to severe losses in agricultural production. Land-use optimization tools can help catchment managers to explore numerous land-use configurations for the evaluation of trade-offs amongst various uses. In this study, the Soil and water assessment tool (SWAT) model was coupled with a genetic algorithm to identify land-use/management configurations with minimal trade-offs between environmental objectives (reduced sediment load, increased stream low flow) and the crop yields of maize and soybean in Nyangores catchment (Kenya). During the land-use optimization, areas under conventional agriculture could either remain as they are or change to agroforestry or conservation agriculture (CA), where the latter was represented by introducing contour farming and vegetative filter strips. From the sets of the resulting Pareto-optimal solutions we selected mid-range solutions, representing a fair compromise among all objectives, for further analysis. We found that a combined measure implementation strategy (agroforestry on certain sites and conservation agriculture on other sites within the catchment) proved to be superior over single measure implementation strategies. On the catchment scale, a 3.6% change to forests combined with a 35% change to CA resulted in highly reduced sediment loads (-78%), increased low flow (+14%) and only slightly decreased crop yields (&lt;4%). There was a tendency of the genetic algorithm to implement more extensive management practices in the upper part of the catchment while leaving conventional agriculture in the lower part. Our study shows that a spatially targeted implementation strategy for different conservation management practices can remarkably improve environmental sustainability with only marginal trade-offs in crop production at the catchment-level. Incentive policies such as payments for ecosystem services (PES), considering upstream and downstream stakeholders, could offer a practical way to effect these changes.</t>
  </si>
  <si>
    <t>Modelling crop production, river low flow, and sediment load trade-offs under agroforestry land-use scenarios in Nyangores catchment, Kenya</t>
  </si>
  <si>
    <t>Mengist, Wondimagegn; Soromessa, Teshome; Feyisa, Gudina Legese; Jenerette, G. Darrel</t>
  </si>
  <si>
    <t>Mengist, W; Soromessa, T; Feyisa, GL; Jenerette, GD</t>
  </si>
  <si>
    <t>WOS:000969486900001</t>
  </si>
  <si>
    <t>10.1016/j.heliyon.2023.e13658</t>
  </si>
  <si>
    <t>e13658</t>
  </si>
  <si>
    <t>2405-8440</t>
  </si>
  <si>
    <t>Houndonougbo, Juliano/0000-0001-8765-3714</t>
  </si>
  <si>
    <t>Houndonougbo, Juliano/IST-4118-2023</t>
  </si>
  <si>
    <t>Uvaria chamae is a wild shrub species widely used as a source for traditional medicine, food and fuel in West Africa. The species is threatened by uncontrolled harvesting of its roots for pharmaceutical applications and by the extension of agricultural land. This study assessed the role of environmental variables for the current distribution and the potential impact of climate change on the future spatial distribution of U. chamae in Benin. We used data related to climate, soil, topography and land cover to model the distribution of the species. Occurrence data were combined with six least correlated bioclimatic variables derived from the WorldClim database, data on soil layers (texture and pH) and topography (slope) obtained from the FAO world database and land cover from the DIVA-GIS site. Random Forest (RF), Generalized Additive Models (GAM), Generalized Linear Models (GLM) and the Maximum Entropy (MaxEnt) algorithm were used to predict the current and future (2050-2070) distribution of the species. Two climate change scenarios (SSP245 and SSP585) were considered for the future predictions. The results showed that climate (i.e., water availability) and soil type are the key predictors of the distribution of the species. Based on future climate projections, RF, GLM and GAM models predict that the Guinean-Congolian and Sudano-Guinean zones of Benin will remain suitable for U. chamae, while it will decline in these zones according to the MaxEnt model. These results call for a timely management effort for the species in Benin through its introduction into agroforestry systems to ensure the continuity of its ecosystem services.</t>
  </si>
  <si>
    <t>Modeling current and future distribution patterns of Uvaria chamae in Benin (West Africa): Challenges and opportunities for its sustainable management</t>
  </si>
  <si>
    <t>WOS:000939584600001</t>
  </si>
  <si>
    <t>10.1007/s40808-023-01739-w</t>
  </si>
  <si>
    <t>2023 FEB 25</t>
  </si>
  <si>
    <t>2363-6211</t>
  </si>
  <si>
    <t>2363-6203</t>
  </si>
  <si>
    <t>Increasing rates of urban population and infrastructural development have affected urban vegetation cover which increases the land surface temperature of the urban metropolitan cities. These anthropogenic activities reduce the functions of urban forest ecosystem services and thereby exposing the urban population to harsh environmental conditions. This study demonstrates 30 year influence of temporal variations of land surface temperature on vegetation cover and other land cover, using satellite data from two selected cities in Nigeria. The Landsat 4-5 (TM), Landsat 7 (ETM +) and Landsat 8 (OLI &amp; TIRS) and the thermal band were used for calculating the (LST) and land cover of 1990, 2005 and 2020. The spatial distributions of changes detected in the period of the study were analyzed using ArcGIS 10.2.1. The near-infrared (NIR) and red band (bands 5 and 4, respectively) were used for estimating the vegetation cover changes. The vegetation cover decreased from 1990 to 2020 in Yenagoa, while it increased from 1990 to 2020 in Calabar. The results present the strongest correlation between LST and the land use/land cover changes in Calabar and Yenagoa. Data analysis shows that urbanization has brought about an increase in LST due to a decrease in the forest cover to impervious surfaces. The land use/land cover (LULC) analysis revealed the changes detected in the study period. Therefore, it was concluded that the availability and continuous usage of remote sensing data are essential for continuous monitoring of land surface temperature, land use/land cover changes and mapping of the vegetation cover.</t>
  </si>
  <si>
    <t>Modeling and assessing the variation of land surface temperature as determinants to normalized difference vegetation index and land cover changes in Nigerian cities</t>
  </si>
  <si>
    <t>Makhubele, Lucky; Araia, Mulugheta G. G.; Chirwa, Paxie W. W.</t>
  </si>
  <si>
    <t>Makhubele, L; Araia, MG; Chirwa, PW</t>
  </si>
  <si>
    <t>WOS:000826256500001</t>
  </si>
  <si>
    <t>10.1002/pan3.10377</t>
  </si>
  <si>
    <t>2022 JUL 17</t>
  </si>
  <si>
    <t>Diebold, Clara Leonie/0000-0001-8550-9225; Schneider, Flurina/0000-0001-5368-8169; Messerli, Peter/0000-0002-0286-6348; Llopis, Jorge/0000-0002-6605-6539; Zaehringer, Julie Gwendolin/0000-0002-3253-5128</t>
  </si>
  <si>
    <t>Tropical forest frontier areas support the well-being of local populations in myriad ways. Not only do they provide the material basis for people's livelihoods, they also sustain socio-cultural foundations through relational values. They host some of the most biodiverse ecosystems and largest carbon stocks on the planet, and are thus a focus of global conservation efforts. They are also a prime location for the production of many global agricultural commodities. These dynamics-often intertwined-may trap local populations between powerful interests, with the potential to affect their well-being. We conducted 100 structured interviews in four biodiversity-rich landscapes of north-eastern Madagascar to investigate how multi-dimensional human well-being is affected by the recent establishment of protected areas and surge in cash crop prices. We asked households about their satisfaction-and changes in satisfaction-with locally relevant well-being components, mapping their answers through Nussbaum's Central Capabilities approach. We also investigated the cultural significance of key natural resources beyond the material benefits they provide. All issues were explored along four variables: site, main source of rice, gender and household land use portfolio. Our findings are as follows: first, human capabilities are interconnected and mutually interdependent, with relational values linking many of them. Second, subjective accounts of well-being are influenced by cognitive biases, such as treadmill effects, adaptive preferences and recency bias. Third, while households perceived a positive influence of protected areas, those most reliant on forest land and products held a more negative view of conservation interventions. And fourth, while households more engaged in commercial agriculture may be benefitting economically from the recent increase in cash crop prices, these very dynamics might be leading to trade-offs between capabilities. This is most notably so for the Bodily Health capability (e.g. greater spending on housing) and Affiliation and Bodily Integrity (i.e. worsening social relations and security). These insights highlight the importance of addressing the multiple dimensions of well-being when assessing the impacts of conservation and economic dynamics in forest frontier populations. Particular attention should be paid to the relational values ascribed to the natural resources the communities rely on. Read the free Plain Language Summary for this article on the Journal blog.</t>
  </si>
  <si>
    <t>Mixed impacts of protected areas and a cash crop boom on human well-being in North-Eastern Madagascar</t>
  </si>
  <si>
    <t>Bunyangha, Jackson; Muthumbi, Agnes W. N.; Egeru, Anthony; Asiimwe, Robert; Ulwodi, Dunston W.; Gichuki, Nathan N.; Majaliwa, Mwanjalolo J. G.</t>
  </si>
  <si>
    <t>Bunyangha, J; Muthumbi, AWN; Egeru, A; Asiimwe, R; Ulwodi, DW; Gichuki, NN; Majaliwa, MJG</t>
  </si>
  <si>
    <t>WOS:000771589000019</t>
  </si>
  <si>
    <t>10.1038/s41598-022-08828-3</t>
  </si>
  <si>
    <t>MAR 21</t>
  </si>
  <si>
    <t>Martín-Pinto, Pablo/0000-0002-2853-056X; Geml, Jozsef/0000-0001-8745-0423; Dejene, Tatek/0000-0001-9660-3137; Ayana, Demelash Alem/0000-0001-5324-3880</t>
  </si>
  <si>
    <t>Martín-Pinto, Pablo/D-5219-2014; Geml, Jozsef/C-2223-2018; Dejene, Tatek/AAK-2249-2020</t>
  </si>
  <si>
    <t>Most of the Dry Afromontane forests in the northern part of Ethiopia are located around church territories and, hence, are called church forests. These forests are biodiversity islands and provide key ecosystem services to local communities. A previous study of church forest fungal species was based on sporocarp collections. However, to obtain a complete picture of the fungal community, the total fungal community present in the soil needs to be analyzed. This information is important to integrate church forests into global biodiversity conservation strategies and to understand what actions are required to conserve church forests and their biological components, including fungi, which are known for their exceptionally high diversity levels. We assessed soil fungal communities in three church forests using ITS2 rDNA metabarcoding. In total, 5152 fungal operational taxonomic units representing 16 fungal phyla were identified. Saprotrophs followed by ectomycorrhizal fungi and animal pathogens dominated fungal communities. Significant differences in diversity and richness were observed between forests. Non-metric multidimensional scaling confirmed that fungal community composition differed in each forest. The composition was influenced by climatic, edaphic, vegetation, and spatial variables. Linear relationships were found between tree basal area and the abundance of total fungi and trophic groups. Forest management strategies that consider cover, tree density, enrichment plantations of indigenous host tree species, and environmental factors would offer suitable habitats for fungal diversity, production, and function in these forest systems. The application of the baseline information obtained in this study could assist other countries with similar forest conservation issues due to deforestation and forest fragmentation.</t>
  </si>
  <si>
    <t>Metabarcoding analysis of the soil fungal community to aid the conservation of underexplored church forests in Ethiopia</t>
  </si>
  <si>
    <t>Correa, Sandra Bibiana; van der Sleen, Peter; Siddiqui, Sharmin F.; Bogota-Gregory, Juan David; Arantes, Caroline C.; Barnett, Adrian A.; Couto, Thiago B. A.; Goulding, Michael; Anderson, Elizabeth P.</t>
  </si>
  <si>
    <t>Correa, SB; van der Sleen, P; Siddiqui, SF; Bogota-Gregory, JD; Arantes, CC; Barnett, AA; Couto, TBA; Goulding, M; Anderson, EP</t>
  </si>
  <si>
    <t>WOS:000915409000001</t>
  </si>
  <si>
    <t>10.1016/j.scitotenv.2022.161150</t>
  </si>
  <si>
    <t>MAR 20</t>
  </si>
  <si>
    <t>1879-1026</t>
  </si>
  <si>
    <t>0048-9697</t>
  </si>
  <si>
    <t>The management of soil organic carbon (SOC) stocks remains at the forefront of greenhouse gas mitigation. However, unprecedented anthropogenic disturbances emanating from continued land-use change have significantly altered SOC distribution across global biomes leading to considerable carbon losses. Consequently, understanding the spatial dis-tribution of SOC across different biomes, particularly at larger scales, is critical for climate change policy formulation and planning. Advancements in remote sensing, availability of big data, and deep learning architecture offer great po-tential in large-scale SOC mapping. In this regard, this study mapped SOC distribution across South Africa's major bi-omes using remotely sensed-topo-climatic data and Concrete Autoencoder-Deep neural networks (CAE-DNN). From the different deep neural frameworks tested, the CAE-DNN model (developed from 26 selected covariates) achieved the best accuracy with an RMSE value of 7.91 t/ha (about 20 % of the mean). Results further showed that SOC stock correlated with general biome coverage, as the Grassland and Savanna biomes contributed the most (32.38 % and 31.28 %) to the overall SOC pool in South Africa. However, despite their smaller footprint, Forests (44.12 t/h) and the Indian Ocean Coastal Belt (43.05 t/h) biomes demonstrated the highest SOC sequestration capacity. The res-toration of degraded biomes is advocated for, in order to boost SOC storage; but a balance between carbon sequestra-tion capacity, biodiversity health, and the adequate provision of ecosystem services must be maintained. To this end, these findings provide a guideline to facilitate sustainable SOC stock management within South Africa's major biomes and indeed other regions of the world.</t>
  </si>
  <si>
    <t>Mapping soil organic carbon distribution across South Africa's major biomes using remote sensing-topo-climatic covariates and Concrete Autoencoder- Deep neural networks</t>
  </si>
  <si>
    <t>Kpienbaareh, Daniel; Wang, Jinfei; Luginaah, Isaac; Kerr, Rachel Bezner; Lupafya, Esther; Dakishoni, Laifolo</t>
  </si>
  <si>
    <t>Kpienbaareh, D; Wang, JF; Luginaah, I; Kerr, RB; Lupafya, E; Dakishoni, L</t>
  </si>
  <si>
    <t>WOS:000706519700001</t>
  </si>
  <si>
    <t>10.3390/ijerph181910164</t>
  </si>
  <si>
    <t>1660-4601</t>
  </si>
  <si>
    <t>Chitakira, Munyaradzi/0000-0002-2848-1008; Musetsho, Khangwelo/0000-0002-0646-1938</t>
  </si>
  <si>
    <t>Chitakira, Munyaradzi/P-7600-2019; Nel, Willem/GQQ-6179-2022</t>
  </si>
  <si>
    <t>Land-use/land-cover (LULC) changes have implications for the long-term outlook of environmental processes, especially in the face of factors such as climate change. These changes can have serious consequences for humans. In this study, remote sensing and geographic information system methods were used to investigate LULC changes in a critical biodiversity area (CBA) in the northern sections of Limpopo Province in South Africa from 1990 to 2018 using data obtained from the South African National Land Cover project. In 1990, the dominant land cover comprised thickets and dense bush, followed by woodland and built-up areas, covering proportions of 40, 24 and 18% of the total land-cover area, respectively. Bare and forest areas were the least dominant classes during this time. In 2018, the dominant land cover was woodland, followed by built-up areas, comprising 71 and 20% of the total area, respectively. Subsistence agriculture is a land-cover class with a relatively higher area compared to water bodies, wetlands and other classes. Between 1990 and 2018, significant changes in land-cover were noted for thickets and dense bush, woodland, water bodies, subsistence agriculture and built-up areas. Woodland increased by over 1000 hectares (ha) per year, while thickets decreased by over 900 ha per year. Interviews were conducted with local residents to determine what they thought were the drivers behind the observed changes. According to these interviews, the drivers included deforestation, agricultural activities in wetlands, sand and gravel mining, among others. The study's outcomes are critical for future land-use planning exercises and the long-term conservation of this CBA, an area rich in biodiversity and a strategic water source for the communities.&lt;/p&gt;</t>
  </si>
  <si>
    <t>Mapping Land-Use/Land-Cover Change in a Critical Biodiversity Area of South Africa</t>
  </si>
  <si>
    <t>Tela, Murna; Cresswell, Will; Chapman, Hazel</t>
  </si>
  <si>
    <t>Tela, M; Cresswell, W; Chapman, H</t>
  </si>
  <si>
    <t>WOS:000952883400001</t>
  </si>
  <si>
    <t>10.1007/s13280-023-01841-4</t>
  </si>
  <si>
    <t>2023 MAR 18</t>
  </si>
  <si>
    <t>1654-7209</t>
  </si>
  <si>
    <t>0044-7447</t>
  </si>
  <si>
    <t>Wang, Jingxia/0000-0003-0627-2819; Cortinovis, Chiara/0000-0002-9612-4731; Adem Esmail, Blal/0000-0003-1377-565X</t>
  </si>
  <si>
    <t>Wang, Jingxia/X-4334-2019; Cortinovis, Chiara/AAN-7260-2020; Adem Esmail, Blal/C-7750-2018</t>
  </si>
  <si>
    <t>The mapping and assessment of ecosystems and their services (MAES) is key to inform sustainable policy and decision-making at national and sub-national levels. Responding to the paucity of research in sub-Saharan Africa, we conduct a pilot study for Eritrea that aims to map and assess the temporal dynamics of key ecosystems and their services. We reviewed policy and legal documents, analyzed land cover changes and estimated the potential for ecosystem services supply through an expert-based matrix approach. Our results showed that from 2015 to 2019, the potential supply of the ecosystem services analyzed (e.g., crop provisioning, water supply and recreation) increased, with the exception of wood supply. Overall, our study presents policy-relevant insights as to where to conserve, develop, or restore ecosystem services supply in Eritrea. Our approach is transferable to similar data scarce contexts and can thereby support policies toward more sustainable land development for people and nature.</t>
  </si>
  <si>
    <t>Mapping and assessing ecosystem services for sustainable policy and decision-making in Eritrea</t>
  </si>
  <si>
    <t>Likongwe, Patrick J.; Chimaimba, Frank B.; Chiotha, Sosten S.; Mandevu, Treaser; Kamuyango, Lois; Garekae, Hesekia</t>
  </si>
  <si>
    <t>Likongwe, PJ; Chimaimba, FB; Chiotha, SS; Mandevu, T; Kamuyango, L; Garekae, H</t>
  </si>
  <si>
    <t>WOS:000741917100001</t>
  </si>
  <si>
    <t>10.1007/s10708-022-10575-x</t>
  </si>
  <si>
    <t>1572-9893</t>
  </si>
  <si>
    <t>0343-2521</t>
  </si>
  <si>
    <t>MAKWINJA, RODGERS/0000-0002-0818-4727; Agumassie, Tena Alamirew/0000-0001-7491-4401</t>
  </si>
  <si>
    <t>MAKWINJA, RODGERS/AAM-5741-2020; Agumassie, Tena Alamirew/AAL-3707-2021</t>
  </si>
  <si>
    <t>Inland tropical freshwater shallow lakes' catchments are experiencing a severe threat to their sustainability. Changing the lake landscape affects ecosystem services (ESs). However, these connections are often overlooked, resulting in policy conflicts. This study identifies major ESs and their link to United Nations (UN) Sustainable Development Goals (SDGs) and discusses their potential trade-offs and synergies. The multiple data collection approaches were employed, such as systematic review, key informant interviews, focus group discussion, rapid participatory appraisal (PRA), and geospatial techniques. The study findings identify 18 major ESs. The identified ESs were linked to seven SDGs such as zero hunger (SDG2), clean water (SDG6), climate action (SDG13), sustainable communities (SDG11), clean energy (SDG7), education (SDG4), life on land (15), and responsible consumption and production (SDG12). The land use/land cover classes showed significant change from 1989 to 2019, with cultivated land and settlements, increased progressively by 49% and 149%, while forest land and water-bodies declining by 84% and 8.5%. These land use/land cover dynamics influenced trade-offs and synergies between ESs and had severe ecological and economic consequences on the lake ecosystem and the local population. The findings from this study create a public debate among the diverse stakeholders on the sustainable utilization of landscape and diverse ESs in the tropical freshwater shallow lakes' catchment to achieve several SDGs. The study recommends integrating various stakeholders' interests into the policy framework and balancing economic and ecological models to sustain the freshwater shallow lakes' ecosystems.</t>
  </si>
  <si>
    <t>Managing ecosystem services demand under a changing catchment: a case study of Lake Malombe Catchment, Malawi</t>
  </si>
  <si>
    <t>Sinare, Hanna; Peterson, Garry D.; Borjeson, Lowe; Gordon, Line J.</t>
  </si>
  <si>
    <t>Sinare, H; Peterson, GD; Borjeson, L; Gordon, LJ</t>
  </si>
  <si>
    <t>WOS:000956823200001</t>
  </si>
  <si>
    <t>10.1111/btp.13212</t>
  </si>
  <si>
    <t xml:space="preserve">Rovero, Francesco/0000-0001-6688-1494; </t>
  </si>
  <si>
    <t>Rovero, Francesco/AAI-3157-2020; Barelli, Claudia/HZH-9698-2023</t>
  </si>
  <si>
    <t>Anthropogenic activities driving tropical forests' loss imperil global biodiversity and provision of ecosystem services. In this context, systematic monitoring programs evaluating wildlife trends are essential. Non-human primates are relevant conservation targets since they represent vital components of tropical forests by serving as pollinators and seed dispersers. Here, we present primate group counts data collected over 19 years in a primate hotspot in Tanzania. We analyzed data with a hierarchical dynamic model accounting for imperfect detection that estimates local group abundance and temporal rates of change, to assess whether habitat protection explained trends of the arboreal and diurnal Peters' Angola colobus (Colobus angolensis palliatus), Udzungwa red colobus (Piliocolobus gordonorum), and Tanzania Sykes' monkey (Cercopithecus mitis subsp. moloneyi). We targeted populations occurring in two forest blocks with contrasting protection regimes, with one block impacted by targeted poaching of the two Colobus species. We found that these latter species were much less abundant in the more human impacted forest, underwent a rapid decline, and subsequently remained at low abundance and without signs of recovery once this forest was granted greater protection. Instead, Sykes' abundance did not differ between forests, and improved protection was associated with a slight increase in abundance. Age class composition for social groups of both Colobus species differed between forests, indicating altered births and survivorship rates in the impacted forest. Results suggest that targeted hunting can prevent recovery for several years and even after increased habitat protection. Our approach appears valuable to monitor population dynamics over the long term, highlighting species-specific variations in both vulnerability to anthropogenic disturbance and recovery patterns in primate populations.</t>
  </si>
  <si>
    <t>Long-term dynamics of wild primate populations across forests with contrasting protection in Tanzania</t>
  </si>
  <si>
    <t>Yadeta, Teferi; Deribew, Kiros Tsegay; Getahun, Kefelegn; Debesa, Gemechu; Abreha, Girmay; Hailu, Samuel</t>
  </si>
  <si>
    <t>Yadeta, T; Deribew, KT; Getahun, K; Debesa, G; Abreha, G; Hailu, S</t>
  </si>
  <si>
    <t>WOS:001007973100009</t>
  </si>
  <si>
    <t>10.5152/forestist.2022.22054</t>
  </si>
  <si>
    <t>2602-4039</t>
  </si>
  <si>
    <t>The Kebe block forest in the East Region of Cameroon serves as a research and teaching forest. Despite the importance of this forest for research and teaching, it provides for the local population living around the Kebe block of Belabo an important source of goods and services needed for survival. In order to ensure a more sustainable management of the ecosystem services provided by this forest, this study set out to evaluate the level of dependence of local households on the ecosystem services provided by this forest. Multiple regressions were used to assess the influence of household socio-demographic and economic factors on the ecosystem services identification rate. Based on a list of 27 goods and services, grouped into three ecosystem services, the identification rate by local households was the highest for the provisioning service (89%), followed by regulation (9%) and cultural service (2%). Multiple regressions showed that monthly household incomes and length of time spent in the village were the two variables that significantly influenced the rate of identifica-tion of provisioning and cultural services, respectively. No factors were identified as influencing the rate of identification of regulation service. Thus, this study documents the importance of ecosystem services and their identification rate perceived by local households and the influence of local knowledge on households' decisions to conserve natural resources of the Kebe block forest.</t>
  </si>
  <si>
    <t>Local Population Perspectives of the Ecosystem Services Provided by the Kebe Block Forest in the East Region of Cameroon</t>
  </si>
  <si>
    <t>Agbotui, Deogratias Kofi; Ingold, Mariko; Wiehle, Martin; Buerkert, Andreas</t>
  </si>
  <si>
    <t>Agbotui, DK; Ingold, M; Wiehle, M; Buerkert, A</t>
  </si>
  <si>
    <t>WOS:000782157600004</t>
  </si>
  <si>
    <t>10.1016/j.ocecoaman.2022.106065</t>
  </si>
  <si>
    <t>MAR 15</t>
  </si>
  <si>
    <t>1873-524X</t>
  </si>
  <si>
    <t>0964-5691</t>
  </si>
  <si>
    <t>Nyangoko, Baraka/0000-0003-3341-638X; Berg, Hakan/0000-0003-3260-9710; Mangora, Mwita/0000-0002-9504-2718</t>
  </si>
  <si>
    <t>Nyangoko, Baraka/AGN-3006-2022</t>
  </si>
  <si>
    <t>Understanding the status and trends of ecosystem services (ES) in a changing environment is important for identifying effective management measures of multifunctional mangrove ecosystems. Mangroves and their ES are jeopardized by a complex set of factors, with impacts that are experienced at local levels, especially in developing countries, where people often rely directly on natural capital for their livelihoods and well-being. This study was set to explore how local communities in the Rufiji Delta, situated in central coastal Tanzania, perceived the status and trends in mangrove ecosystem services (MES), associated drivers of change and the impacts of changes in MES on local livelihoods. A mixed methodological framework (including focus group discussions, key informant interviews, household surveys and direct observations) was used. People from villages close to mangroves rated the status of MES higher than those in villages distant from mangroves. Provisioning services (P) were often perceived to be in a worse and more declining state than regulating (R), cultural (C) and supporting services (S). A decrease in availability of poles and firewood (P), decline of fish habitats (S) and an increase in education value (C) were the most commonly perceived changes of MES in the study area. Illegal harvesting of mangrove poles, rice cultivation, climate change and inadequate management were seen as the most critical drivers of mangrove degradation, although the perceptions differed between sites. Rice farming was perceived to be a primary cause of mangrove loss by communities far from mangrove forests, while illegal exploitation was identified as the major driver by communities near mangroves. Fishing, collection of poles and honey were perceived as the most impacted livelihoodsdepending on MES. This together with the comparatively low status and declining trend of these MES indicate that they should be of high management priority as indicated by the first order management index used in this study.</t>
  </si>
  <si>
    <t>Local perceptions of changes in mangrove ecosystem services and their implications for livelihoods and management in the Rufiji Delta, Tanzania</t>
  </si>
  <si>
    <t>Abebe, Shiferaw; Minale, Amare Sewnet; Teketay, Demel; Jayaraman, Durai; Long, Trinh Thang</t>
  </si>
  <si>
    <t>Abebe, S; Minale, AS; Teketay, D; Jayaraman, D; Long, TT</t>
  </si>
  <si>
    <t>WOS:000758318400001</t>
  </si>
  <si>
    <t>10.1186/s13002-022-00508-w</t>
  </si>
  <si>
    <t>FEB 19</t>
  </si>
  <si>
    <t>1746-4269</t>
  </si>
  <si>
    <t>Nabaloum, Assetou/0000-0002-2855-5169</t>
  </si>
  <si>
    <t>Context In Burkina Faso, Sudanian savannas are important ecosystems for conservation of plant diversity. Due to desertification and insecurity, population migration from the North has increased human density and anthropogenic pressure on southern savannas. This study aims to investigate knowledge of local populations on ecosystem services (ES) and perception of their conservation. Method Individual semi-structured interviews about knowledge on ES and ecosystem conservation issues were conducted. Informants were selected according to sociocultural groups and sex in three areas of different land use intensity: the communal area of Dano (CAD), the Total Wildlife Reserve of Bontioli (TWRB) and the Game Ranch of Nazinga (GRN). The use value and vulnerability index of each plant species were determined. A cluster analysis and a principal component analysis were carried out to identify the particular knowledge of different ethnic groups. Results Overall, 163 plant species were cited for fifteen ES. Provisioning services were most frequently cited (100%), regulating services second most frequently (92.47%). Entire plants were exclusively used for ES with non-material benefits (protection against wind, for shading, soil fertility, erosion prevention, tourism and religion). The ten species contributing most to ES provision were Vitellaria paradoxa, Parkia biglobosa, Diospyros mespiliformis, Adansonia digitata, Lannea microcarpa, Faidherbia albida, Khaya senegalensis, Afzelia africana, Ficus sycomorus, Pterocarpus erinaceus. Seven of them were identified as highly vulnerable. Around GRN, migrants and natives shared the same knowledge, while migrants in TWRB used the ES only to a small extent due to restricted contact with the native population. Migrants and natives of GRN had more knowledge on tourism and crafts services while the natives of CAD and TWRB made use of the services that sustain the quality of the agricultural land and meet their primary needs. To reduce further degradation, different communities suggested unanimously raising awareness of the importance of biodiversity and ecosystem conservation. The most quoted motivations to preserve ecosystems were vegetation sustainability and village development. Conclusion This study documented important local knowledge-based information to guide cultivation of local multipurpose species and initiation of communities to practice best management strategies for sustainable conservation of biodiversity.</t>
  </si>
  <si>
    <t>Local perception of ecosystem services and their conservation in Sudanian savannas of Burkina Faso (West Africa)</t>
  </si>
  <si>
    <t>Kouassi, Jean-Luc; Kouassi, Allegra; Bene, Yeboi; Konan, Dieudonne; Tondoh, Ebagnerin J.; Kouame, Christophe</t>
  </si>
  <si>
    <t>Kouassi, JL; Kouassi, A; Bene, Y; Konan, D; Tondoh, EJ; Kouame, C</t>
  </si>
  <si>
    <t>WOS:000727058900009</t>
  </si>
  <si>
    <t>10.1016/j.gecco.2021.e01904</t>
  </si>
  <si>
    <t>e01904</t>
  </si>
  <si>
    <t>Mole National Park (MNP) is one of Ghana's largest protected areas recognized for its contribution to the provision of different ecosystem services including habitat for several plant and animal species and ecotourism. The demand for forest ecosystem services by fringing communities around protected areas continue to increase, yet there is still limited information on local preferences and values for ecosystem services derived from these areas. A discrete choice experiment (DCE) survey was conducted in five fringing communities of MNP to understand difference in preferences and willingness to pay (WTP) for improvement in ecosystem services derived from MNP. Data were analyzed using a random parameter logit model for attributes including water quality, wildlife habitat, ecotourism and hunting access for subsistence use. The results show positive willingness to pay for change from low to high levels of improvement for all attributes except hunting access. Preferences and willingness to pay for improvement in water quality services and hunting access were homogenous across respondents. Stated WTP for improved ecosystem attributes was associated with the proposed program cost to households and demographic factors including education, age, and family size. On average, respondents were willing to pay an aggregated amount of GH( 14.95 (US$ 2.65) and GH( 8.18 (US$ 1.45) per household per month for higher and moderate levels of improvement in the four selected attributes (water quality, habitat for wildlife, hunting access and ecotourism) respectively. Overall, the findings demonstrate support for improvement in management outcomes for enhanced ecosystem services. Preferences and values for ecosystem attributes by fringing communities should therefore be considered in park management decisions to ensure efficient and sustainable collaborative natural resource management initiatives.</t>
  </si>
  <si>
    <t>Local communities' preferences and economic values for ecosystem services from Mole National Park in Ghana: A choice experiment approach</t>
  </si>
  <si>
    <t>EL Khayati, Mounia; Chergui, Brahim; Barranco, Pablo; Fahd, Soumia; Ruiz, Jose L.; Taheri, Ahmed; Santos, Xavier</t>
  </si>
  <si>
    <t>EL Khayati, M; Chergui, B; Barranco, P; Fahd, S; Ruiz, JL; Taheri, A; Santos, X</t>
  </si>
  <si>
    <t>WOS:000986939600001</t>
  </si>
  <si>
    <t>10.1016/j.worlddev.2023.106260</t>
  </si>
  <si>
    <t>1873-5991</t>
  </si>
  <si>
    <t>0305-750X</t>
  </si>
  <si>
    <t>This study examines community incentives to participate in donor-sponsored community forestry initia-tives using the case of a multi-year biodiversity conservation and sustainable livelihood project in West Africa sponsored by the U.S. Agency for International Development. In this project, communities estab-lished community forests and prohibited most extractive uses to promote forest biodiversity conserva-tion, receiving livelihood and water infrastructure investments in return. I assess whether livelihood investments are an effective incentive-based conservation strategy for community forestry initiatives, and in what context; and, once external project support ends, whether community forestry based on this incentive strategy persists. I examined community forestry in 27 communities across three study areas in Guinea and Sierra Leone between 2012 and 2015, when the project ended, and conducted a follow-up assessment in 2018 to see whether community forestry persisted post-project. I found that, despite mixed benefits from livelihood activities, livelihood investments were effective incentives for community forestry during the project's lifetime. Most successful were Village Savings and Loan Associations and tree nurseries and plantations (coffee, cacao, oil palm, rubber), both of which provided tangible economic ben-efits to participating households. Intrinsic incentives associated with the ecosystem services community forests provide were also important. All but one community forest persisted 2.5 years post-project, though management byelaws had informally changed in many community forests to allow more extrac-tive uses. These changes were least evident in the study area where benefits from livelihood investments were greatest and endured. This study demonstrates that livelihood investments can be effective in-kind incentives for community forestry in Africa, whether as central or ancillary incentives, but more effort is needed to design livelihood investments that deliver their expected benefits. Context also matters; there is a need to better understand the relationship between incentive types, community forestry model, and the social-ecological conditions in which community forestry occurs. Published by Elsevier Ltd.</t>
  </si>
  <si>
    <t>Livelihood investments as incentives for community forestry in Africa</t>
  </si>
  <si>
    <t>Upla, Pauliina; Reed, James; Moombe, Kaala B.; Kazule, Benjamin J.; Mulenga, Brian P.; Ros-Tonen, Mirjam; Sunderland, Terry</t>
  </si>
  <si>
    <t>Upla, P; Reed, J; Moombe, KB; Kazule, BJ; Mulenga, BP; Ros-Tonen, M; Sunderland, T</t>
  </si>
  <si>
    <t>WOS:000870646000001</t>
  </si>
  <si>
    <t>10.1007/s10457-022-00786-z</t>
  </si>
  <si>
    <t>1572-9680</t>
  </si>
  <si>
    <t>0167-4366</t>
  </si>
  <si>
    <t>González-moreno, Pablo/0000-0001-9764-8927; Crozier, Jayne/0000-0002-7056-0498; Navarro Cerrillo, Rafael M/0000-0003-3470-8640; Ariza Salamanca, Antonio Jesus/0000-0001-6050-4284</t>
  </si>
  <si>
    <t>González-moreno, Pablo/C-8422-2015</t>
  </si>
  <si>
    <t>Establishment of a tree canopy in Cocoa Agroforestry Systems (C-AFS) provides higher carbon stocks and other ecosystem services compared with other agricultural land uses. These systems are eligible for incentive schemes for carbon sequestration but need to be optimally designed to ensure that they meet intended future goals. In this study, we combined environmental-dependent growth models and allometric equations to forecast carbon sequestration in an innovative C-AFS trial in Cote d'Ivoire and compare the results with values estimated in other cocoa systems elsewhere. The polynomial regression and non-linear regression models provided the best fit models to predict total height and stem diameter in cocoa and associated shade tree species. Then, best species-specific allometric equations were selected and used to estimate biomass from stem diameter and/or tree height. Carbon stock in the trial ranged from 37.2 to 40.5 Mg C ha(-1) at 20 years, with abrupt changes due to the management activities during the study period. Timber trees stored more than 45% of aboveground carbon stocks across all agroforestry schemes. The models developed in this study hold clear applications and will serve as major platforms to design new cocoa agroforestry systems and make well-informed management decisions to maximize carbon sequestration.</t>
  </si>
  <si>
    <t>Linking growth models and allometric equations to estimate carbon sequestration potential of cocoa agroforestry systems in West Africa</t>
  </si>
  <si>
    <t>Habel, Jan Christian; Schultze-Gebhardt, Kathrin; Maghenda, Marianne; Shauri, Halimu; Kioko, Esther; Mwagura, Lawrence; Teucher, Mike</t>
  </si>
  <si>
    <t>Habel, JC; Schultze-Gebhardt, K; Maghenda, M; Shauri, H; Kioko, E; Mwagura, L; Teucher, M</t>
  </si>
  <si>
    <t>WOS:000766919700017</t>
  </si>
  <si>
    <t>10.1073/pnas.2107747119</t>
  </si>
  <si>
    <t>e2107747119</t>
  </si>
  <si>
    <t>FEB 15</t>
  </si>
  <si>
    <t>1091-6490</t>
  </si>
  <si>
    <t>0027-8424</t>
  </si>
  <si>
    <t>Andrianarimisa, Aristide/0000-0002-4839-7890; Martin, Dominic Andreas/0000-0001-7197-2278; Kreft, Holger/0000-0003-4471-8236; Raveloaritiana, Estelle/0000-0001-6893-4051; RANARIJAONA, Hery Lisy Tiana/0000-0002-7492-4850; Raveloaritiana, Estelle/0000-0001-6893-4051; Hölscher, Dirk/0000-0002-7097-3102; Wurz, Annemarie/0000-0001-6227-374X; Droge, Saskia/0000-0001-8691-1080; Guerrero-Ramirez, Nathaly R./0000-0001-7311-9852; Fulgence, Thio Rosin/0000-0001-7205-7282; Osen, Kristina/0000-0001-8827-3131; Grass, Ingo/0000-0001-7788-1940; Andrianisaina, Fanilo/0000-0001-8904-4832; Soazafy, Marie Rolande/0000-0001-6538-1965; Rakotomalala, Anjaharinony/0000-0001-6674-3390; Zemp, Delphine Clara/0000-0002-2239-2995</t>
  </si>
  <si>
    <t>Andrianarimisa, Aristide/ABA-6535-2020; Martin, Dominic Andreas/Q-2581-2019; Kreft, Holger/A-4736-2008; Raveloaritiana, Estelle/CAI-6768-2022; RANARIJAONA, Hery Lisy Tiana/CAG-4574-2022; Andrianisaina, Fanilo/HCI-9638-2022; Raveloaritiana, Estelle/GPK-8441-2022; Hölscher, Dirk/AID-5328-2022</t>
  </si>
  <si>
    <t>Sustainable land-system transformations are necessary to avert biodiversity and climate collapse. However, it remains unclear where entry points for transformations exist in complex land systems. Here, we conceptualize land systems along land-use trajectories, which allows us to identify and evaluate leverage points, i.e., entry points on the trajectory where targeted interventions have particular leverage to influence land-use decisions. We apply this framework in the biodiversity hotspot Madagascar. In the northeast, smallholder agriculture results in a land-use trajectory originating in old-growth forests and spanning from forest fragments to shifting hill rice cultivation and vanilla agroforests. Integrating interdisciplinary empirical data on seven taxa, five ecosystem services, and three measures of agricultural productivity, we assess trade-offs and cobenefits of land-use decisions at three leverage points along the trajectory. These trade-offs and cobenefits differ between leverage points: Two leverage points are situated at the conversion of old-growth forests and forest fragments to shifting cultivation and agroforestry, resulting in considerable trade-offs, especially between endemic biodiversity and agricultural productivity. Here, interventions enabling smallholders to conserve forests are necessary. This is urgent since ongoing forest loss threatens to eliminate these leverage points due to path dependency. The third leverage point allows for the restoration of land under shifting cultivation through vanilla agroforests and offers cobenefits between restoration goals and agricultural productivity. The co-occurring leverage points highlight that conservation and restoration are simultaneously necessary to avert collapse of multifunctional mosaic landscapes. Methodologically, the framework highlights the importance of considering path dependency along trajectories to achieve sustainable land-system transformations.</t>
  </si>
  <si>
    <t>Land-use trajectories for sustainable land system transformations: Identifying leverage points in a global biodiversity hotspot</t>
  </si>
  <si>
    <t>Sitotaw, Tegegne Molla; Willemen, Louise; Meshesha, Derege Tsegaye; Nelson, Andrew</t>
  </si>
  <si>
    <t>Sitotaw, TM; Willemen, L; Meshesha, DT; Nelson, A</t>
  </si>
  <si>
    <t>WOS:000972990200001</t>
  </si>
  <si>
    <t>10.1016/j.heliyon.2023.e13711</t>
  </si>
  <si>
    <t>e13711</t>
  </si>
  <si>
    <t>Berhanu, Yericho/0000-0001-5085-8580</t>
  </si>
  <si>
    <t>Nigatu, Abebe/ISU-9136-2023</t>
  </si>
  <si>
    <t>Land use/land cover (LULC) change is a prominent problem in tropical forests. However, the fundamental question of how much woody species diversity was lost and ecosystem services value (ESV) changed in response to LULC conversion has rarely been studied. Therefore, the objective of this study was to assess the impact of LULC change on woody species diversity and ecosystem service value in the last two decades in the tropical rainforest frontier taking the case of Sheka Forest Biosphere Reserve (SFBR), Southwest Ethiopia. Supervised image classification with a maximum likelihood approach was employed and 90 quadrants were laid for the woody species inventory. Diversity indices and descriptive statistics were computed and the non-parametric test (Kruskal-Wallis) was used to test the effect of LULC change on woody species diversity. The benefit transfer method was used to estimate the monetary value of ecosystem services adopting coefficients from empirical studies. The woody species richness, diversity, and evenness varied (X2 = 71.887, p &lt; 0.05) across LULC types. The highest diversity was observed in the forest followed by cropland, coffee plantation, homegarden, and tea plantation. The estimated total ecosystem service value (ESV) was reduced by 21.56% from 309.11 million US$ in 1999 to 242.47 million US$ in 2020. Transition to mono-crop like tea plantations to maximize income not only altered native woody species but also induced the expansion of exotic species and reduced ESV, indicating a detrimental impact of LULC change on ecosystem integrity and stability in the future. Although LULC conversion destruct woody species diversity, cropland, coffee plantation and the homegardens were the refuge for some endemic and conservation priority species. Further, addressing contemporary challenges of LULC conversion through introducing mecha-nisms such as payment for ecosystem services that increase the economic and livelihood benefits of natural forests to local communities is important. Effective conservation and sustainable use approaches in which such species are systematically integrated into land use practices have to be planned and implemented. This could contribute to strengthening the conservation effectiveness of the SFBR of UNESCO and serve as a showcase for such conservation areas around the globe. The LULC challenges, particularly those emanating from local livelihood needs, could impede our efforts to conserve biodiversity, jeopardize the reliability of future projections, and have an impact on the conservation of threatened ecosystems, if it is not adequately addressed in time.</t>
  </si>
  <si>
    <t>Land use/land cover dynamics driven changes in woody species diversity and ecosystem services value in tropical rainforest frontier: A 20-year history</t>
  </si>
  <si>
    <t>Morpurgo, Joeri; Kissling, W. Daniel; Tyrrell, Peter; Negret, Pablo J.; van Bodegom, Peter M.; Allan, James R.</t>
  </si>
  <si>
    <t>Morpurgo, J; Kissling, WD; Tyrrell, P; Negret, PJ; van Bodegom, PM; Allan, JR</t>
  </si>
  <si>
    <t>WOS:000723000800001</t>
  </si>
  <si>
    <t>10.1007/s10661-021-09642-6</t>
  </si>
  <si>
    <t>Ayeni, Amidu Owolabi/0000-0001-7022-1667; Soneye, Alabi/0000-0003-2700-6114</t>
  </si>
  <si>
    <t>The interaction of land use/land cover (LULC) and climate change, to a large extent, involves anthropogenic activities. This study was carried out in the derived savannah of Nigeria, a delicate, transition ecological zone between the rainforest and savanna zones where the interaction of LULC and climate change could be well appreciated. Using the remote sensing and GIS, Land Change Modeler (LCM), and multivariate geostatistics tools, the study evaluated coupled interaction between LULC and climate change and assessed the changes in the land use/land cover patterns for the periods 1972, 1986, 2002, and 2019. It also evaluated the present (1941-2019) and future (2020-2050) variability in rainfall patterns and made an attempt to predict the interaction between LULC and climate change in future climate. The results suggest that the urban (built-up) area, waterbody, woodland, and farmland experienced a rapid increase of about 2,400%, 583%, 277%, and 32%, respectively, while the forest cover lost about 39% between 1972 and 2019. Furthermore, the study predicted 46% and 29% reduction in the forested area between 2002 and 2050 and 2019 and 2050, respectively. The study concludes that rainfall will be the major driver of LULC change within the study area under a future climate.</t>
  </si>
  <si>
    <t>Land use/land cover and climate change interaction in the derived savannah region of Nigeria</t>
  </si>
  <si>
    <t>Ahouangan, Bidossessi Syntiche Chimei Merimee; Koura, Bossima Ivan; Sewade, Clement; Toyi, Mireille Scholastique; Lesse, Armel Dodji Paolo; Houinato, Marcel Romuald Benjamin</t>
  </si>
  <si>
    <t>Ahouangan, BSCM; Koura, BI; Sewade, C; Toyi, MS; Lesse, ADP; Houinato, MRB</t>
  </si>
  <si>
    <t>WOS:000833879700001</t>
  </si>
  <si>
    <t>10.3390/su14148551</t>
  </si>
  <si>
    <t>Theodori, Lucas/HTL-6304-2023</t>
  </si>
  <si>
    <t>The East-African lowland coastal forest (LCF) is one of Africa's centres of species endemism, representing an important biodiversity hotspot. However, deforestation and forest degradation due to the high demand for fuelwood has reduced forest cover and diversity, with unknown consequences for associated terrestrial carbon stocks in this LCF system. Our study assessed spatio-temporal land use and land cover changes (LULC) in 1998, 2008, 2018 in the LCF ecosystem, Tanzania. In addition, we conducted a forest inventory survey and calculated associated carbon storage for this LCF ecosystem. Using methods of land use change evaluation plug-in in QGIS based on historical land use data, we modelled carbon stock trends post-2018 in associated LULC for the future 30 years. We found that agriculture and grassland combined increased substantially by 21.5% between the year 1998 and 2018 while forest cover declined by 29%. Furthermore, forest above-ground live biomass carbon (AGC) was 2.4 times higher in forest than in the bushland, 5.8 times in the agriculture with scattered settlement and 14.8 times higher than in the grassland. The estimated average soil organic carbon (SOC) was 76.03 +/- 6.26 t/ha across the entire study area. Our study helps to identify land use impacts on ecosystem services, supporting decision-makers in future land-use planning.</t>
  </si>
  <si>
    <t>Land Use Land/Cover Change Reduces Woody Plant Diversity and Carbon Stocks in a Lowland Coastal Forest Ecosystem, Tanzania</t>
  </si>
  <si>
    <t>Cazcarro, Ignacio; Schyns, Joep F.</t>
  </si>
  <si>
    <t>Cazcarro, I; Schyns, JF</t>
  </si>
  <si>
    <t>WOS:000855464200007</t>
  </si>
  <si>
    <t>10.1007/s10661-022-10486-x</t>
  </si>
  <si>
    <t>Tesfay, Fikrey/0000-0002-6421-3262; Hadgu, Kiros/0000-0001-7902-5910</t>
  </si>
  <si>
    <t>Tesfay, Fikrey/AAW-5623-2020</t>
  </si>
  <si>
    <t>A better comprehensive and quantitative analysis of the tempo-spatial dynamics of land use and cover (LULC) in the dry lowlands areas of Ethiopia is crucial for restoring degraded landscapes. This study aimed at analyzing the trends of LULC changes and determine their ecosystem service values in Kewet district central dry lowlands of Ethiopia using multi-temporal satellite imagery for three periods: 1995, 2008, and 2017. Supervised classification, using the maximum likelihood classifier, was applied to quantify LULC changes. Ecosystem Service values were estimated using the modified ecosystem service value coefficients. LULC analysis showed that cultivated land was the most predominant which covered over 41% of the study area in all three periods. Forests showed a net increase of 18.2%. Shrubland occupied the second largest portion in all LULC analysis next to cultivated land, and it showed a net decrease of 29.2%. Open grassland showed a periodic increase. Over the past 20 years, built-up area and bared land grew continuously by 1.80 and 1.01 km(2) yr(-1), respectively. However, some degraded land was converted into woody vegetation land through area exclosure, which improved the vegetation coverage of the study area. Ecosystem Service values ranged from US$ 2.37 million for shrubland in 1995 to US$ 22.49 million for forest land in 2008. The total ESVs of the district also continuously decreased over the past two decades. Generally, the LULC in the Kewet district has been dynamic in that some of the LULC classes were expanding, while the others were shrinking through time.</t>
  </si>
  <si>
    <t>Land use and land cover dynamics and ecosystem services values in Kewet district in the central dry lowlands of Ethiopia</t>
  </si>
  <si>
    <t>Thiam, Sophie; Salas, Eric Ariel L.; Houngue, Nina Rholan; Almoradie, Adrian Delos Santos; Verleysdonk, Sarah; Adounkpe, Julien G.; Komi, Kossi</t>
  </si>
  <si>
    <t>Thiam, S; Salas, EAL; Houngue, NR; Almoradie, AD; Verleysdonk, S; Adounkpe, JG; Komi, K</t>
  </si>
  <si>
    <t>WOS:000877017100003</t>
  </si>
  <si>
    <t>10.5751/ES-13325-270403</t>
  </si>
  <si>
    <t>1708-3087</t>
  </si>
  <si>
    <t>Nzau, Muthio/0000-0002-2670-5194</t>
  </si>
  <si>
    <t>Successful forest conservation in the tropics depends on various biophysical, socioeconomic, cultural, and political factors. Researchers, environmental practitioners, and local people recognize the need to resolve longstanding systemic weaknesses in environmental governance institutions, to make mainstream environmental policy and action, and to find locally informed and adaptive conservation measures. This also applies to the preservation of cloud-forest fragments of the Taita Hills in southern Kenya, a section of the Afromontane biodiversity hotspot. These forest remnants host many endemic and endangered plant and animal species, and suffer under deforestation and forest degradation. We conducted structured surveys with 300 smallholder farmers living around three forest fragments in the Taita Hills. Our results indicate a lack of knowledge about biodiversity and ecosystem functions among local people. We found an inverse relationship between the level of formal education and practical environmental knowledge, and a bias toward the protection of plant species, because of their provisional ecosystem services, as opposed to the protection of wild animals, because they are mainly associated with human-wildlife conflicts and large-scale tourism. Unresolved human-wildlife conflicts and missing benefit sharing from tourism has created an anti-conservation attitude. Our study underlines that nature conservation is only feasible if the local people benefit from it in the medium and long terms, and if the added value of conservation for high human-livelihood quality is clearly communicated.</t>
  </si>
  <si>
    <t>Lack of benefit sharing undermines support for nature conservation in an Eastern Afromontane biodiversity hotspot</t>
  </si>
  <si>
    <t>de Sousa, Celio; Fatoyinbo, Lola; Honzak, Miroslav; Wright, Timothy Max; Sandoval, Paulo Jose Murillo; Whapoe, Zargou Elijah; Yonmah, Jerry; Olatunji, Emmanuel Temitope; Garteh, Jerry; Stovall, Atticus; Neigh, Christopher S. R.; Portela, Rosimeiry; Gaddis, Keith D.; Larsen, Trond; Juhn, Daniel</t>
  </si>
  <si>
    <t>de Sousa, C; Fatoyinbo, L; Honzak, M; Wright, TM; Sandoval, PJM; Whapoe, ZE; Yonmah, J; Olatunji, ET; Garteh, J; Stovall, A; Neigh, CSR; Portela, R; Gaddis, KD; Larsen, T; Juhn, D</t>
  </si>
  <si>
    <t>WOS:000793470600004</t>
  </si>
  <si>
    <t>10.1016/j.eiar.2022.106792</t>
  </si>
  <si>
    <t>Djihouessi, Metogbe/0000-0002-4893-983X</t>
  </si>
  <si>
    <t>Agricultural and Agroforestry play an important role in the economy of West African countries. They contribute to nearly 40% of the GDP and provide a large variety of ecosystem services to the local populations. However, the sustainability of agricultural and agroforestry systems in these countries is gradually jeopardised by climate change since these ecosystems are still predominantly rain-fed and therefore at the mercy of climatic hazards. For a developing country like Benin, there is still a lot of data gap in other to quantify the impact of climate change on agro-ecosystems. Thus, the current study focused on providing an inventory of the evolution and the monetary value of agro-ecosystem services in Benin with an analysis of the perceptions of the impact of climate change on these services. The data analysed showed, from 1975 to 2015, a reduction in forests and savannahs in favour of an increase in cultivated land. The areas of water bodies, swamps and floodplains have increased by almost 500% in the subequatorial climate regions and have remained almost unchanged in the tropical climate regions. The main uses of agroecosystems were agriculture, fishing, energy production, timber trade, and cultural rituals. A monetary estimate reveals that the value of agroecosystems services provided in the subequatorial regions (USD 3700/ha) is 2-3 times greater than that of the value of these services in the tropical regions (USD 1600/ha). The local population didn't perceive see climate hazards as a threat to community forests and planted forests. However, they felt that the establishment of sustainable management of agroecosystems through good agricul-tural practices and sustainable management of the landscape, would allow better regulation of the climate, conservation of specific and genetic biodiversity, and solve the problems of erosion and silting up of rivers.</t>
  </si>
  <si>
    <t>Inventory of agroecosystem services and perceptions of potential implications due to climate change: A case study from Benin in West Africa</t>
  </si>
  <si>
    <t>Nikodemus, Andreas; Hajek, Miroslav; Ndeinoma, Albertina; Purwestri, Ratna Chrismiari</t>
  </si>
  <si>
    <t>Nikodemus, A; Hajek, M; Ndeinoma, A; Purwestri, RC</t>
  </si>
  <si>
    <t>WOS:000895340700001</t>
  </si>
  <si>
    <t>10.3390/land11112056</t>
  </si>
  <si>
    <t>Mensah, Sylvanus/0000-0001-6838-749X; Mfitumukiza, David/0000-0001-7399-004X</t>
  </si>
  <si>
    <t>Understanding the evolution of land use/land cover change (LULCC) and how it shapes current and future ecosystem services (ES) supply potential remains critical in sustainable natural resource management. Community perception of historic LULCC was reconciled with previous study via remote sensing/geographical information systems using recall data in the Budongo-Bugoma landscape in Uganda. Then, a CA-Markovian prediction model of a LULC situation in 2040 under business as usual (BAU) and forest restoration scenarios was constructed. Additionally, we assessed the perceived proximate and underlying drivers of LULCC, and how LULCC shapes ecosystem services potential using household surveys. The perceived LULCC trend for the past three decades (1990-2020) corresponded with previous studies showing grassland, bushland, tropical high forest, and wetland cover declined greatly, while subsistence farmland, commercial farmland, and built-up areas had a great increment. The predicted LULC under (i) the business as usual scenario showed a continued decline of natural LULC while anthropogenic LULC increased greatly, tending to cover half of the landscape area; (ii) forest restoration under different levels showed an improvement of forest cover and other native LULC classes with a decline in mostly subsistence farmland. The proximate drivers were in three principal components (soil infertility, subsistence farming, drought; infrastructural development, commercial farming, overstocking of livestock, pest and disease challenges; tree planting), while underlying drivers were in two principal components (technology adoption, corruption of environment stewards, policy implementation gaps; cultural gaps). Food and cash crops were perceived to be the most important ecosystem services in the landscape. Generally, the landscape ES supply potential was dwindling and predicted to continue with a similar trend under BAU, despite the increment in ES contribution of subsistence and commercial farmland. Forest restoration would slightly improve the landscape ES potential but would cause a decline in subsistence farmland, which would result in either a threat to food/livelihood security or a livelihood shift. We recommend combined interventions that seek to achieve a progressive frontier that achieves development needs and priorities based on national need such as food security through local level production with recognition for sustainable availability of ecosystem services.</t>
  </si>
  <si>
    <t>Interconnectedness of Ecosystem Services Potential with Land Use/Land Cover Change Dynamics in Western Uganda</t>
  </si>
  <si>
    <t>Makwinja, Rodgers; Kaunda, Emmanuel; Mengistou, Seyoum; Alamirew, Tena</t>
  </si>
  <si>
    <t>Makwinja, R; Kaunda, E; Mengistou, S; Alamirew, T</t>
  </si>
  <si>
    <t>WOS:000889610900003</t>
  </si>
  <si>
    <t>10.53936/afjare.2022.17(2).12</t>
  </si>
  <si>
    <t>1993-3738</t>
  </si>
  <si>
    <t>Insect pollination improves the yield of most crop species and contributes to one-third of global crop production. The importance of this ecosystem service in improving agricultural production has largely been overlooked, however, in favour of practices that improve soil conditions such as fertiliser use and supplementary irrigation. Using economic modelling, this study estimates the value of insect pollination under different land-use types in Kenya. Our model assumes that a combination of land-use type and the foraging distance of insect pollinators influences the intensity of pollination and the value of agricultural output. To demonstrate the hypothesised relationships, areas under different land-use types, e.g. forest, grassland and cropland, and their distances from households were used as proxies for insect pollination. Concentric buffer zones representing foraging distances of pollinators from the land-use types were drawn at 250 m, 500 m, 1 000 m, 2 000 m and 3 000 m from the farms, and areas under each land use in the buffer zones were estimated for the years 2004, 2007 and 2010. Using the random-effects model and an output distance-function stochastic frontier model, the land-use areas, other factors of production and climate variables were regressed on the value of agricultural output in each buffer zone to determine their contribution to agricultural output resulting from insect pollination. The results indicate higher crop productivity on farms bordering forests and grasslands. This implies that insect pollinators are important for crop production, and increasing the number of pollinator habitats closer to the farms will increase food production in the tropics.</t>
  </si>
  <si>
    <t>Influence of proximity to and type of foraging habitat on value of insect pollination in the tropics, with applications to Kenya</t>
  </si>
  <si>
    <t>Gebremedhn, Haftay Hailu; Kelkay, Tessema Zewdu; Tesfay, Yayanshet; Tuffa, Samuel; Dejene, Sintayehu Workeneh; Mensah, Sylvanus; Devenish, Adam John Mears; Egeru, Anthony</t>
  </si>
  <si>
    <t>Gebremedhn, HH; Kelkay, TZ; Tesfay, Y; Tuffa, S; Dejene, SW; Mensah, S; Devenish, AJM; Egeru, A</t>
  </si>
  <si>
    <t>WOS:000933332500005</t>
  </si>
  <si>
    <t>10.1016/j.biocon.2022.109782</t>
  </si>
  <si>
    <t>Thorn, Jessica/0000-0003-2108-2554</t>
  </si>
  <si>
    <t>Seki, Hamidu/ISU-2593-2023</t>
  </si>
  <si>
    <t>Mining is important for economic development in many tropical countries, but mining can have serious impacts on biodiversity, both directly through operations at extraction sites, and indirectly via wider social-economic development. However, mitigation efforts by large-scale mining operators focus almost exclusively on extraction sites. We provide a rare assessment of mining impacts on vegetation structure and biodiversity with increasing distance from three commercial gold mines of varying ages in Tanzania (0 years, 8 years, and 19 years since establishment). We show that mining is associated with impacts that manifest largely outside operational lease boundaries. At the two older mine sites, aboveground carbon and tree stem density are significantly higher within lease boundaries compared to outside, while there is no such effect at the new site. Further, tree stem density, aboveground carbon, and tree and butterfly species richness all decrease with increasing distance from extraction sites, with these effects again increasing with mine age. Frugivorous bird species richness is lower outside older mines, while abundance declines in frugivorous and granivorous birds are associated with declines in tree stem density, which may have implications for forest regeneration. These impacts result from new and expanding settlements around mining concessions between 2000 and 2019 and associated demand for timber and fuelwood. We recommend rigorous, integrated impact assessments and conservation planning in mining landscapes, to pre-empt the development of settlements and secondary industries around mining sites and so balance outcomes across the mining sector, natural resource-based and other livelihoods, and conservation agendas.</t>
  </si>
  <si>
    <t>Indirect impacts of commercial gold mining on adjacent ecosystems</t>
  </si>
  <si>
    <t>Kassa, Kefyalew; Gebeyehu, Getaneh; Bekele, Tesfaye; Abebe, Shiferaw</t>
  </si>
  <si>
    <t>Kassa, K; Gebeyehu, G; Bekele, T; Abebe, S</t>
  </si>
  <si>
    <t>WOS:000804539200001</t>
  </si>
  <si>
    <t>MAY 2022</t>
  </si>
  <si>
    <t>10.1016/j.ecolind.2022.108943</t>
  </si>
  <si>
    <t>Adenle, Ademola/0000-0002-4887-7333</t>
  </si>
  <si>
    <t>Adenle, Ademola/R-4687-2018</t>
  </si>
  <si>
    <t>Protected areas are expectedly intact habitats for biodiversity and key for ecosystem conservation. However, where inadequately protected, human-induced forest fragmentation can degrade them and reduce their functioning. Therefore, monitoring forests in protected areas is essential to ascertain their protection. This paper assesses forest fragmentation in the Cross River National Park, a biodiversity hotspot in the tropical rainforest of Nigeria. Forest fragmentation was analyzed using the Driver-Pressure-State-Impact-Response framework. Fragmentation analysis of the State used class-level pattern metrics on Landsat and Sentinel images from the years 2000, 2015 and 2020. Forest fragmentation has reduced total forest area, decreased average size of forest patches, increased the number of forest patches and amount of edge. Only the isolation of forest patches has not yet reached a measurable intensity. However, spatio-temporal forest fragmentation over the years 2000, 2015 and 2020 indicates a rising trend, especially between 2015 and 2020. The Drivers, Pressures, Impacts and Responses were investigated through a systematic literature review. Many studies show that the main proximate Drivers of forest fragmentation are agricultural activities mainly by the local communities, demand for forest resources by the growing population, and by external actors through illegal logging and infrastructure building, which have increased. However, wider literature highlight issues of disproportionately blaming local resource users, and the need to examine the neglect of justice, rights and local values, and their implications for sustainable protected areas. Reported Impacts include hindered migration of the endangered Cross River gorilla and impaired ecosystem services like water cycling, carbon sequestration and disease regulation. Responses have generally excluded the local communities, have failed or are yet to become effective. There is thus a need to identify, together with the involved actors, why measures have failed and to implement more sustainable options to reduce fragmentation in the park while addressing local users' needs.</t>
  </si>
  <si>
    <t>Increasing signs of forest fragmentation in the Cross River National Park in Nigeria: Underlying drivers and need for sustainable responses</t>
  </si>
  <si>
    <t>Hussein, Abdulbasit</t>
  </si>
  <si>
    <t>Hussein, A</t>
  </si>
  <si>
    <t>WOS:000856673600001</t>
  </si>
  <si>
    <t>10.3390/land11091408</t>
  </si>
  <si>
    <t>Furst, Christine/0000-0002-2801-0601; Osman, Adams/0000-0002-9027-7067</t>
  </si>
  <si>
    <t>Land use/land cover change (LULCC) is an important driver of ecosystem changes in coastal areas. Despite being pervasive in coastal Ghana, LULCC has not been investigated to understand its effects on the potential for coastal landscapes to supply ecosystem services (ES). In this study, the impacts of LULCC on the potential supply of ES by coastal landscapes in Southwestern Ghana was assessed for the years 2008 and 2018 by using remote sensing and benefit transfer approaches. Based on available data, relevant provisioning and regulating ES were selected for the assessment while indicators to aid the quantification of the ES were obtained from literature. Supervised classification methods and maximum likelihood algorithms were used to prepare land use/land cover (LULC) maps and the derived LULC categories were assigned according to the descriptions of the Land Cover Classification System (LCCS). Potential supply of provisioning (food, fuelwood) and regulating (carbon storage) services was quantified and the spatial and temporal distributions of these ES illustrated using maps. The results show variations in food and fuelwood supply and carbon storage potentials over the study period and across different locations on the landscape. Potentials for fuelwood supply and carbon storage in mangrove forests indicated declining trends between 2008 and 2018. On the other hand, food-crop supply and carbon storage potential in rubber plantations depicted increasing patterns over the same period. Population, slope and elevation exhibited strong effects on LULC conversions to food crop and rubber plantations whereas these factors were less important determinants of mangrove forest conversions. The findings of the study have implications for identifying and addressing tradeoffs between land uses for agriculture, industrial development and conservation of critical coastal ES within the context of rapid land system transformations in the study region.</t>
  </si>
  <si>
    <t>Implications of Spatio-Temporal Land Use/Cover Changes for Ecosystem Services Supply in the Coastal Landscapes of Southwestern Ghana, West Africa</t>
  </si>
  <si>
    <t>Liagre, Ludwig; Pra, Alex; Pettenella, Davide</t>
  </si>
  <si>
    <t>Liagre, L; Pra, A; Pettenella, D</t>
  </si>
  <si>
    <t>WOS:000899328200005</t>
  </si>
  <si>
    <t>10.1505/146554822836282482</t>
  </si>
  <si>
    <t>2053-7778</t>
  </si>
  <si>
    <t>1465-5489</t>
  </si>
  <si>
    <t>Darr, Dietrich/0000-0002-7235-0275</t>
  </si>
  <si>
    <t>Darr, Dietrich/E-3010-2017</t>
  </si>
  <si>
    <t>Cameroon has been at the centre of global concerns about illegal timber logging for several decades, much of which has been driven by the informal timber sector. Hence, this study was conducted with the objectives to assess the benefits gained by different sawyer categories undertaking illegal timber logging and compare them to simulated legal benefits in order to envisage solutions to legalize the activity. Our results indicate that in spite of its supplementary tax expenses, legal timber logging would lead to higher net profit, profit margin, value added, social welfare and a lower Gini coefficient because the legally produced timber avoids the payment of bribes, is sold at higher prices, induces higher labour productivity and positive externalities from safeguarded forests. Hence, the full enforcement of the provisions of the 1994 Forestry Law to legalize artisanal chainsaw milling activities in Cameroon is recommended.</t>
  </si>
  <si>
    <t>Implications of legalizing artisanal chainsaw milling on social welfare, income distribution and the economic performance of sawyers in Cameroon</t>
  </si>
  <si>
    <t>Hamza, Amina Juma; Esteves, Luciana S.; Cvitanovic, Marin; Kairo, James G.</t>
  </si>
  <si>
    <t>Hamza, AJ; Esteves, LS; Cvitanovic, M; Kairo, JG</t>
  </si>
  <si>
    <t>WOS:000875279600001</t>
  </si>
  <si>
    <t>10.3390/f13101682</t>
  </si>
  <si>
    <t>Nikodemus, Andreas/0000-0001-5696-2709</t>
  </si>
  <si>
    <t>The impacts of climate change are severe in rural communities because of their proximity to forest ecosystems. Colophospermum mopane woodlands are vital in supporting the livelihood of the rural communities in the mopane woodlands while contributing to biodiversity conservation. There is limited research regarding implementing policy instruments for climate change adaptation in rural areas of the mopane woodlands in northern Namibia. This study aims to investigate this subject from the mopane woodlands' point of view to understand the implementation of policy instruments for climate change adaptation in the mopane woodlands. We conducted an online survey focusing on multiple stakeholders, experts in different sectors, and local communities. Major challenges such as a limited general understanding of climate change, its impacts, dry conditions of Namibia, and lack of funds for adaptation measures hamper the implementation of policy instruments for climate change adaptation in mopane woodlands. Policymakers and relevant stakeholders should emphasize altering rural communities' reliance on forest resources for their livelihood by improving their awareness of the impacts of climate change. Future research should evaluate climate change policy instruments' framework and strategies in the context of forest ecosystems at the rural area level of Namibia.</t>
  </si>
  <si>
    <t>Implementing Local Climate Change Adaptation Actions: The Role of Various Policy Instruments in Mopane (Colophospermum mopane) Woodlands, Northern Namibia</t>
  </si>
  <si>
    <t>Osie, Mulatu; Shibru, Simon; Dalle, Gemedo; Nemomissa, Sileshi</t>
  </si>
  <si>
    <t>Osie, M; Shibru, S; Dalle, G; Nemomissa, S</t>
  </si>
  <si>
    <t>WOS:000984395700005</t>
  </si>
  <si>
    <t>10.1007/s11356-023-26798-5</t>
  </si>
  <si>
    <t>In Ethiopia, watershed management interventions have been implemented since the 1980s to curve land degradation and improve the agricultural productivity of smallholder farmers. However, little effort has been made to investigate the impacts of watershed management on land use/cover changes and landscape greenness. Thus, this study was conducted to assess the long-term impacts of watershed management on land use/cover changes and landscape greenness in the Yezat watershed. Landsat images for 1990, 2000, 2010, and 2021 were employed and analyzed to produce maps of the respective years using GIS and remote sensing techniques. Data from satellite images, coupled with field observation and the socio-economic survey, revealed an effective approach for analyzing the extent, rate, and spatial patterns of land use/cover changes. Normalized difference vegetation index (NDVI) was also employed to detect vegetation greenness. The results of the study show that between 1990 and 2021, the built-up area, plantation, natural forest, shrubland, and grasslands were increased by + 254 ha, + 712.3 ha, 196.3 ha, + 1070.8, and + 425.3 ha respectively due to watershed management interventions. Conversely, cultivated land was decreased with a rate of - 2658.7 ha(,) in the study area. However, the reverse is true between 1990 and 2000 due to large-scale land degradation. Besides, the result of the study also shows that a low landscape greenness value (- 0.11) was observed between 1990 and 2000, and a high landscape greenness value (+ 0.2) was observed between 1990 and 2021. The observed change in landscape greenness in the watershed was due to the change in shrubland (+ 1070.8 ha), grassland (+ 425.3 ha), plantation (+ 712.3 ha), and forestland (+ 196.3 ha) covers between 1990 and 2021 years. Such observed changes in land use land covers, landscape greenness, and cultivated land in the study watershed have important implications for the improvement of soil moisture, soil fertility, biodiversity, groundwater recharge, carbon sequestration, soil erosion land, crop yield, and ecosystem services.</t>
  </si>
  <si>
    <t>Impacts of watershed management on land use/cover changes and landscape greenness in Yezat Watershed, North West, Ethiopia</t>
  </si>
  <si>
    <t>Nunez, Chase L.; Poulsen, John R.; White, Lee J. T.; Medjibe, Vincent; Clark, James S.</t>
  </si>
  <si>
    <t>Nunez, CL; Poulsen, JR; White, LJT; Medjibe, V; Clark, JS</t>
  </si>
  <si>
    <t>WOS:000904041700003</t>
  </si>
  <si>
    <t>DEC 2022</t>
  </si>
  <si>
    <t>10.1016/j.heliyon.2022.e12246</t>
  </si>
  <si>
    <t>e12246</t>
  </si>
  <si>
    <t>Belay, Tatek/0000-0003-0039-0240</t>
  </si>
  <si>
    <t>Belay, Tatek/I-1475-2018</t>
  </si>
  <si>
    <t>Ecosystem service changes caused by land use and land cover change (LULCC) is an important indictor and early warning of ecological changes. However, few attempts have been made to evaluate the effects of LULCC on ecosystem services in the Afroalpine highlands of Northwestern Ethiopia. Therefore, this study aimed to analyze the impacts of LULCC on ecosystem services values in the afro-alpine area of Guna Mountain, Northwestern Ethiopia. Image classification was carried out using Landsat imageries of 1995, 2008, and 2020 following Random Forest algorithm with Google Earth Engine(GEE) based on filtered sample points. A modified benefit transfer method was used to evaluate ecosystem service value (ESV) changes in response to LULCC. The results revealed that the most notable feature of LULCC in the afro-alpine area of Guna Mountain was the expansion of cropland and built-up areas at the expense of grassland, forest, and shrubland. The overall ESV of the study site was estimated at USD 46.97 x 106 in 1995, USD 36.77 x 106 in 2008, and USD 37.19 x 106 in 2020. The net ESVs of the study site declined by USD 9.78 x 106 between 1995 and 2020. The regulating service values accounted for the greatest share, accounting for over 42% in all periods, followed by provisioning and supporting service values, which accounted for over 29% and 13%, respectively, while cultural services accounted for the smallest amount of the total ESV. The ecosystem service value of food production experienced the highest increase. However, the values of the remaining 16 types of ecosystem services declined with varying degrees of reduction over the study periods. The results of this study is necessary for land-use planners and decision-makers who require site-specific information on impacts of LULCC on ecosystem service.</t>
  </si>
  <si>
    <t>Impacts of land use and land cover change on ecosystem service values in the Afroalpine area of Guna Mountain, Northwest Ethiopia</t>
  </si>
  <si>
    <t>Abiem, Iveren; Kenfack, David; Chapman, Hazel M. M.</t>
  </si>
  <si>
    <t>Abiem, I; Kenfack, D; Chapman, HM</t>
  </si>
  <si>
    <t>WOS:000791955900009</t>
  </si>
  <si>
    <t>10.1016/j.gecco.2022.e02100</t>
  </si>
  <si>
    <t>e02100</t>
  </si>
  <si>
    <t>Mangrove forests provide important ecosystem services to the human society and nature including mitigation of climate change. The quality and quantity of ecosystem services offered by mangrove forests are however at risk when mangroves are degraded. The restoration of mangrove areas is considered as a natural solution to recover lost ecosystem services such as securing of carbon stocks. This study was set to assess the extent to which mangrove planting activities compensate for the loss of biomass carbon stocks and other structural attributes in Rufiji DeltaTanzania through analysis of biomass carbon loss and gain as a result of conversion of mangroves forest into rice farms and planting of mangroves respectively. Circular sampling plots were established in good, degraded and restored mangrove areas where total tree heights and Diameter at Breast Height (DBH) of all standing trees were measured and recorded by species and used to compute biomass carbon stock. The mangrove species composition changed from 7 in 1989 to 2 species in degraded plots in 2016. The species dominance changed from Avicennia marina in 1989 to Rhizophora mucronata in 2016 in good mangrove plots and from A. marina and Sonneratia alba to an invasive Baringtonia racemosa in degraded plots. Bruguiera gymnorrhiza was the only mangrove species used for restoration through planting in the delta and the overall survival rate was 37%. The above-ground carbon (AGC) and below-ground carbon (BGC) for the good natural mangrove plots ranged from 28.18 to 299.43 and 16.00-164.51 Mg C ha-1 respectively compared to 0-150.88 and 0-967.01 Mg C ha-1 in the degraded plots. The total biomass carbon stock in the good natural mangrove plots ranged from 44.14 to 463.94 Mg C ha-1 while for the degraded plots the range was 0-247.89 Mg C ha-1. The carbon stocks in 5, 10 and 15 year old planted mangroves were 13.65, 20.13 and 57.53 Mg C ha-1 respectively. The biomass loss of 172.91 Mg C ha-1 was estimated in a period of 25 years (1989-2016), equivalent to an annual loss rate of 6.9 Mg C ha- 1year- 1, demonstrating that degradation has a significant contribution to loss of carbon stocks. Nevertheless, an average of 3.8 Mg C ha- 1year- 1 was stocked by 15 years old planted mangroves, demonstrating that there is potential for the planted mangroves to compensate for the lost carbon if the anthropogenic drivers such as rice farming is controlled. These findings call for urgent collective actions among stakeholders to consider and improve the integrated management of the delta.</t>
  </si>
  <si>
    <t>Impact of mangrove planting on forest biomass carbon and other structural attributes in the Rufiji Delta, Tanzania</t>
  </si>
  <si>
    <t>Andualem, Zemenu Awoke; Meshesha, Derege Tsegaye; Hassen, Ebrahim Esa</t>
  </si>
  <si>
    <t>Andualem, ZA; Meshesha, DT; Hassen, EE</t>
  </si>
  <si>
    <t>WOS:000948592600001</t>
  </si>
  <si>
    <t>10.1080/00220388.2023.2182682</t>
  </si>
  <si>
    <t>1743-9140</t>
  </si>
  <si>
    <t>0022-0388</t>
  </si>
  <si>
    <t>Taye, Fitalew Agimass/0000-0002-0856-210X; Mackey, Brendan/0000-0003-1996-4064; Fleming, Christopher/0000-0001-7596-7775; Buckwell, Andrew/0000-0002-6441-9674; Bush, Glenn/0000-0001-8679-1410</t>
  </si>
  <si>
    <t>Taye, Fitalew Agimass/E-5036-2015; Fleming, Christopher/J-8546-2016</t>
  </si>
  <si>
    <t>Primary forest conservation is essential for limiting climate change, for meeting conservation objectives, and the Sustainable Development Goals. Schemes that compensate communities for forgone extractive uses are important policy tools, but effective deployment demands an understanding of local deforestation drivers and host communities' preferences. We use Q-methodology to reveal discourses present in three communities in the Democratic Republic of Congo. Our results reveal three factors with a common emphasis on forest conservation and preferences for compensation in the form of social investments, rather than cash. The main contrasts were in attitudes towards farming. The first discourse, we call conservationist-open to ideas, displayed a commitment to learning better practices for community material benefit in service of forest conservation. The second discourse, which demonstrated greater confidence in their capacity to support livelihoods from farming, we call aspirational artisans. The third, which was acutely aware of the impact of their farming on forest conservation, we called passive, conflicted farmers. We also demonstrate an aspiration for the continued development of farming amongst participants, which although still correlated with preferences for forest conservation, may lead to compensation schemes inadvertently stirring future land use tensions if design does not reconcile agricultural development and conservation.</t>
  </si>
  <si>
    <t>Assessing Community Readiness for Payments for Ecosystem Service Schemes for Tropical Primary Forest Protection in the Democratic Republic of Congo</t>
  </si>
  <si>
    <t>Buckwell, Andrew; Fleming, Christopher; Bush, Glenn; Mandea, Joseph Zambo; Taye, Fitalew; Mackey, Brendan</t>
  </si>
  <si>
    <t>Buckwell, A; Fleming, C; Bush, G; Mandea, JZ; Taye, F; Mackey, B</t>
  </si>
  <si>
    <t>WOS:000846629300001</t>
  </si>
  <si>
    <t>10.3390/land11081266</t>
  </si>
  <si>
    <t>Melesse, Assefa M/0000-0003-4724-9367; BIRATU, ABERA ASSEFA/0000-0001-8330-2810; Abera, Wuletawu/0000-0002-3657-5223; Gebrehiwot, Solomon Gebreyohannis/0000-0001-7190-3176; Tamene, Lulseged/0000-0002-4846-2330</t>
  </si>
  <si>
    <t>Melesse, Assefa M/F-9931-2013</t>
  </si>
  <si>
    <t>This study aimed at modeling scenarios of future land use and land cover (LULC) change and estimating ecosystem service (ES) values for the year 2051 compared to 2021 in Central Ethiopia. The future LULC changes for the year 2051 were simulated for four scenarios, namely Businessas-Usual (BAU), Rapid Agricultural Expansion (RAE), Ecosystems Protection and Agricultural Development (EPAD) and Landscape Ecosystems Restoration and Conservation (LERC). The four LULC change scenarios were simulated based on anticipated assumptions that were derived from existing spatial policies, a consultation workshop report on scenarios of agricultural development in Ethiopia, suitability analysis, population growth analysis and expert knowledge of the study area characteristics. We used a Multi-Layer Perceptron-Artificial Neuron Network (MLP-ANN) model-based projected LULC for the BAU scenario and the Integrated Valuation of Ecosystem Services and Tradeoffs (InVEST) model to generate RAE, EPAD and LERC scenarios in the study landscape. The benefit transfer method was used to estimate the total ES values and for trade-off analysis. The result showed that LULC changes in the study area varied across simulated scenarios compared to the base year 2021. Under the BAU and RAE scenarios, cultivated land increased by 146,548 ha (22%) and 193,965 ha (29%), whereas forest, water body, wetland and shrub-bush land were reduced. However, forest cover increased by 31,725 ha and 100,080 ha but bare land was reduced by 8466 ha (21%) and 10,379 ha (25%) under the EPAD and LERC scenarios. The forest cover annual rate of change was 3.2% and 6% under the EPAD and LERC scenarios. As a result, the total ES value increased by USD 24.5 and 78.5 million under the EPAD and LERC scenarios for the year 2051, whereas the total ES value was reduced under the BAU and RAE scenarios by USD 27.1 and 73.2 million. The trade-offs among ecosystem services were significantly synergized under the LERC scenario compared to RAE. Therefore, EPAD and LERC could be used as a reference for sustainable landscape planning and management. Landscape ecosystems restoration integrated with a sustainable agricultural intensification approach would enable us to ensure the sustainability of both agricultural production and ecosystem service synergies without negatively affecting the natural environment.</t>
  </si>
  <si>
    <t>Impact of Landscape Management Scenarios on Ecosystem Service Values in Central Ethiopia</t>
  </si>
  <si>
    <t>Mekuriaw, Asnake; Amsalu, Tadesse</t>
  </si>
  <si>
    <t>Mekuriaw, A; Amsalu, T</t>
  </si>
  <si>
    <t>WOS:000809418200001</t>
  </si>
  <si>
    <t>10.17159/sajs.2022/11994</t>
  </si>
  <si>
    <t>3-4</t>
  </si>
  <si>
    <t>MAR-APR</t>
  </si>
  <si>
    <t>1996-7489</t>
  </si>
  <si>
    <t>0038-2353</t>
  </si>
  <si>
    <t>/0000-0003-0713-8363</t>
  </si>
  <si>
    <t>The ecological consequences of biodiversity loss are usually the reduction of ecosystem functions. These responses, however, differ depending on the type of land-use change and the ecological setting. We investigated the impact of land-use type and ecosystem functions on the ant assemblage of Rashad District, Sudan. We analysed the effects of three different land uses (soy monoculture, pasture and organic production of vegetables) on the ant community by assessing ant composition in 176 different locations. The collection sites were conventional soy monoculture, pastures, organic agriculture, and native vegetation such as Campo, Kubos, and forests. We recorded 264 ant species on the soil surface of the Rashad District, where 342 to 354 species were thought to exist. Pastures and organic agriculture areas have 61% and 56% of the native myrmecofauna, respectively, while conventional soy monoculture areas are home to only 17% of native ant species. Forest areas present a unique community, and soy monoculture areas have the strongest pattern of biotic homogenisation. We also detected that rare species (of low frequency) were the chief promoters of richness in the Rashad District, and the most threatened with local extinction, due to their low density and low occurrence in agrosystems. Overall, we found that agricultural expansion reduces ant diversity, particularly in soybean crops, and can affect ecosystem functions. To mitigate the reduction in the ant assemblage, we recommend the conservation of multiple natural habitats. Significance: Agricultural land conversion and climate change play a major role in shaping tropical landscapes, but the direct and indirect links to biodiversity and species community composition remain poorly understood. Ant richness is correlated with biomass, demonstrating that the effects on ecosystem function are dependent on the particularities of each assessed function (such as resource type), the types of land uses, and the abundance of ants in the region. Land-use effects on ant diversity were strongly scale dependent. The highest ant diversity occurred in soy monoculture areas.</t>
  </si>
  <si>
    <t>Impact of land-use changes on ant communities and the retention of ecosystem services in Rashad District, Southern Kordofan, Sudan</t>
  </si>
  <si>
    <t>Li, Xi; Wang, Weifeng; Zhang, Han; Wu, Ting; Yang, Hongqiang</t>
  </si>
  <si>
    <t>Li, X; Wang, WF; Zhang, H; Wu, T; Yang, HQ</t>
  </si>
  <si>
    <t>WOS:001030584000004</t>
  </si>
  <si>
    <t>10.1086/721440</t>
  </si>
  <si>
    <t>MAR 1</t>
  </si>
  <si>
    <t>2333-5963</t>
  </si>
  <si>
    <t>2333-5955</t>
  </si>
  <si>
    <t>Vorlaufer, Tobias/0000-0002-1586-5715</t>
  </si>
  <si>
    <t>Conservation policies and programs may trigger unintended, potentially irreversible, changes that were initially not anticipated. Concerns have been raised that the introduction of payments for environmental services (PES) fosters the privatization of natural ecosystems to the detriment of marginalized groups. We assess the long-term impacts of PES on sharing of access to natural resources, associated norms, and social preferences. The studied PES program was implemented as a randomized control trial in western Uganda. Using survey and experimental data collected six years after the last payments were made, we find that the PES program did not lead to a lasting shift in resource sharing practices but did induce stronger social norms for resource sharing. Moreover, landowners in former PES villages exhibit more egalitarian social preferences than landowners in control villages. These results highlight that despite introducing unequal conservation benefits to communities, long-lasting negative spillovers of PES could be avoided.</t>
  </si>
  <si>
    <t>Do Payments for Environmental Services Affect Forest Access and Social Preferences in the Long Run? Experimental Evidence from Uganda</t>
  </si>
  <si>
    <t>Vorlaufer, Tobias; de Laat, Joost; Engel, Stefanie</t>
  </si>
  <si>
    <t>Vorlaufer, T; de Laat, J; Engel, S</t>
  </si>
  <si>
    <t>WOS:000691476700002</t>
  </si>
  <si>
    <t>10.1007/s10661-021-09241-5</t>
  </si>
  <si>
    <t>Lake Malombe ecosystem provides a vast range of services that are vital for the sustenance of the riparian communities. Understanding land use and land cover (LULC) dynamics, as well as the associated impacts on the multiple ecosystem service value (ESV), is extremely important in decision-making processes and effective implementation of an ecosystem-based management approach. This study analyzed the LULC dynamics from 1989 to 2019. The primary objective of the study was to assess its impact on ecosystem services (ES). The ESV was determined using LULC analysis and established global ESV coefficient. The LULC analysis showed a reduction in forest cover by 84.73% during the study period. Built-up, cultivated land, bare land, shrubs, and grassland increased considerably. Rapid population growth, climate change, government policy conflicts, and poverty were identified as the most important drivers of LULC dynamics. Based on ESVs estimations, the ES changes instigated by LULC dynamics in the study area result in an average loss of US$45.58 million during the study period. Within the same period, the lake fishery also recorded a net loss of US$8.63 million. The highest net loss of US$79.832 million was recorded from 1999 to 2019 due to increased loss of forest, a decrease in water bodies and marsh areas. The sensitivity analysis (CS) indicated that our estimates were relatively robust. This study findings provide a piece of empirical evidence that LULC dynamics in the Lake Malombe catchment have led to a significant loss of ESVs, with serious implications for the livelihoods of the local population.</t>
  </si>
  <si>
    <t>Impact of land use/land cover dynamics on ecosystem service value-a case from Lake Malombe, Southern Malawi</t>
  </si>
  <si>
    <t>Jiang, Ningsang; Li, Peng; Feng, Zhiming</t>
  </si>
  <si>
    <t>Jiang, NS; Li, P; Feng, ZM</t>
  </si>
  <si>
    <t>WOS:000999127200001</t>
  </si>
  <si>
    <t>10.1016/j.heliyon.2023.e15352</t>
  </si>
  <si>
    <t>e15352</t>
  </si>
  <si>
    <t>Land use land cover change in a landscape is the main driver of degradation in ecosystem goods and services. This study was aimed at analysing the dynamics of the LULC change in the catch-ments of the water supply reservoirs as well as the impact on the Ecosystem Service Values (ESVs) between 1985 and 2022. The benefit transfer method was used to evaluate ecosystem service value (ESV) changes in response to LULC. The watersheds experienced substantial LULC changes. As a result, the natural vegetation, grasslands, and eucalyptus plantations declined dramatically, while settlements and cultivated lands considerably increased. The global and local ESV estimates show a dramatic decline in ESVs between 1985 and 2022. According to global and local ESV estimates, total ESV in the Legedadi watershed has decreased from approximately US$ 65.8 million in 1985 to approximately US$ 11.9 million in 2022 and from approximately US$ 42.7 million in 1985 to approximately US$ 9.66 million in 2022. According to global and local ESV estimates, total ESV in the Dire watershed decreased from approximately US$ 437 thousand in 1985 to approximately US$ 59 thousand in 2022 and from approximately US$ 225 thousand in 1985 to approximately US$ 36 thousand in 2022. The overall decline in ESV demonstrates that the natural environment is deteriorating as a result of replacement of the natural land cover by other economic land uses. Hence, it is highly recommended that implementing sustainable watershed management practices to halt the dramatic loss of natural ecosystems must be a high priority.</t>
  </si>
  <si>
    <t>Impact of land use land cover changes on ecosystem service values in the Dire and Legedadi watersheds, central highlands of Ethiopia: Implication for landscape management decision making</t>
  </si>
  <si>
    <t>Gedefaw, Mohammed; Denghua, Yan; Girma, Abel</t>
  </si>
  <si>
    <t>Gedefaw, M; Denghua, Y; Girma, A</t>
  </si>
  <si>
    <t>WOS:000817552700001</t>
  </si>
  <si>
    <t>10.3390/land11060787</t>
  </si>
  <si>
    <t>Fan, Wenyi/0000-0003-0626-2020; Yu, Ying/0000-0002-4305-3271; Opelele Omeno, Michel/0000-0003-3712-8940</t>
  </si>
  <si>
    <t>Omeno, Opelele/HJI-8444-2023</t>
  </si>
  <si>
    <t>The Mayombe tropical forest has experienced dramatic changes over several decades due to human activities. However, the impact of these changes on tree biodiversity and ecosystem services has not been studied yet. Such a study could advance the current knowledge on tree biodiversity and carbon storage within the Mayombe forest, which is presently under high anthropogenic pressures. This information could benefit decision-makers to design and implement strategies for biodiversity conservation and sustainable natural resource utilization. As such, biodiversity surveys were conducted within the forest under different land utilization regimes. To evaluate the effect of human utilization on tree biodiversity and ecosystem services (carbon storage), land was classified into three categories based on the intensity of human utilization: low utilization, moderate utilization, and high utilization. Additionally, the study evaluated the recovery potential of the disturbed forest under both moderate and high utilization, after abandonment for 10 and 20 years. Tree diameter and height were measured for all trees whose diameter at breast height was greater than or equal to 10 cm. Our findings revealed that forest land with both high and moderate utilization regimes, and having no regulation, resulted in the decline of tree species richness, tree species diversity, and carbon storage. The magnitude of decrease was greater in high utilization compared to moderate utilization regimes. On the other hand, high values of biodiversity indices and carbon storage were observed in the low utilization regime. This study also demonstrated that fallow land that had been left undisturbed for more than 10 years, but had experienced both high and moderate utilization regimes, could reasonably recover carbon storage, and an acceptable level of tree species biodiversity can be achieved. However, there remains a significant difference when compared with the original level in the low utilization regime, suggesting that the Mayombe forest takes longer to recover. Based on the findings on tree biodiversity and carbon storage over the recovery trajectory, this study improves the understanding of the degraded forest restoration process within the Mayombe forest. It is therefore necessary to formulate new strategies to regulate forest land utilization within the Mayombe forest. This will ensure sustainability and availability of all ecosystem services this forest provides to a human population that strongly depends on it for their survival.</t>
  </si>
  <si>
    <t>Impact of Land Use Change on Tree Diversity and Aboveground Carbon Storage in the Mayombe Tropical Forest of the Democratic Republic of Congo</t>
  </si>
  <si>
    <t>Coppinger, Christine R.; Gorman, Monica; Markey, Anne; Stanley, Dara A.</t>
  </si>
  <si>
    <t>Coppinger, CR; Gorman, M; Markey, A; Stanley, DA</t>
  </si>
  <si>
    <t>WOS:000861181000001</t>
  </si>
  <si>
    <t>10.3389/fevo.2022.624896</t>
  </si>
  <si>
    <t>SEP 13</t>
  </si>
  <si>
    <t>2296-701X</t>
  </si>
  <si>
    <t>Suarez Castro, Andres Felipe/0000-0002-6621-3821; Allan, James R/0000-0001-6322-0172</t>
  </si>
  <si>
    <t>Suarez Castro, Andres Felipe/GYU-6797-2022; Buij, Ralph/M-4669-2013; Allan, James R/C-6680-2017</t>
  </si>
  <si>
    <t>Raptors are emblematic of the global biodiversity crisis because one out of five species are threatened with extinction and over half have declining populations due to human threats. Yet our understanding of where these threats impact raptor species is limited across terrestrial Earth. This is concerning because raptors, as apex predators, are critically positioned in ecological food webs, and their declining populations can undermine important ecosystem services ranging from pest control to disease regulation. Here, we map the distribution of 15 threats within the known ranges of 172 threatened and near threatened raptor species globally as declared by the International Union for the Conservation of Nature. We analyze the proportion of each raptor range that is exposed to threats, identify global hotspots of impacted raptor richness, and investigate how human impacts on raptors vary based on several intrinsic (species traits) and extrinsic factors. We find that humans are potentially negatively affecting at least one threatened raptor species across three quarters of Earth's terrestrial area (78%; 113 million km(2)). Our results also show that raptors have 66% of their range potentially impacted by threats on average (range 2.7-100%). Alarmingly, critically endangered species have 90% of their range impacted by threats on average. We also highlight 57 species (33%) of particular concern that have &gt; 90% of their ranges potentially impacted. Without immediate conservation intervention, these 57 species, including the most heavily impacted Forest Owlet (Athene blewitti), the Madagascar Serpent-eagle (Eutriorchis astur), and the Rufous Fishing-owl (Scotopelia ussheri), will likely face extinction in the near future. Global hotspots of impacted raptor richness are ubiquitous, with core areas of threat in parts of the Sahel and East Africa where 92% of the assessed raptors are potentially impacted per grid cell (10 species on average), and in Northern India where nearly 100% of raptors are potentially impacted per grid cell (11 species). Additionally, coolspots of unimpacted richness that represent refuges from threats occur in Greenland and Canada, where 98 and 58% of raptors are potentially unimpacted per grid cell, respectively (nearly one species on average), Saharan Africa, where 21% of raptors are potentially unimpacted per grid cell (one species on average), and parts of the Amazon, where 12% of raptors are potentially unimpacted per grid cell (0.6 species on average). The results provide essential information to guide conservation planning and action for the world's imperiled raptors.</t>
  </si>
  <si>
    <t>Human impacts on the world's raptors</t>
  </si>
  <si>
    <t>Barelli, Claudia; Oberosler, Valentina; Cavada, Nathalie; Mtui, Arafat S.; Shinyambala, Steven; Rovero, Francesco</t>
  </si>
  <si>
    <t>Barelli, C; Oberosler, V; Cavada, N; Mtui, AS; Shinyambala, S; Rovero, F</t>
  </si>
  <si>
    <t>WOS:000740709200001</t>
  </si>
  <si>
    <t>OCT-DEC</t>
  </si>
  <si>
    <t>0375-524X</t>
  </si>
  <si>
    <t>0379-5292</t>
  </si>
  <si>
    <t>Pettenella, Davide/0000-0002-7403-9560</t>
  </si>
  <si>
    <t>Pettenella, Davide/B-6874-2012</t>
  </si>
  <si>
    <t>National Forest Funds (NFFs) represent an increasingly relevant funding source for the forest sector at the global level. With the increasing role of NFFs, their structures and operational procedures are becoming more complex and diversified. While many of these funds are State-driven and often support projects that include public goods with a focus on social and environmental benefits, some also support privately managed small-scale for profit businesses related to wood and non-wood forest-based value chains. This paper describes some the recent developments of NFFs and presents the results of a research effort that analyzed how NFFs' funding targeting small-scale forest enterprises can contribute to the provision of forest ecosystem services. For this analysis, five case studies from Costa Rica, Guatemala, Luxembourg, Portugal, and Tanzania have been selected. In specific, the Forest Financing Fund (FONAFIFO), the FONABOSQUE, the Forest and Climate Change Fund (FCCF) of Luxembourg, the Flo resta Atlantica Fund, and the Tanzania Forest Fund (TaFF) are reviewed. The research addressed several key research questions, including: How are NFFs operations conceived to support small-scale forest businesses? What type of funding windows are targeting small-scale enterprises? What are the current practices of NFFs supporting ES provision through small-scale forest businesses? How could NFFs further support small-scale enterprises while unleashing contributions to the provision of ES?</t>
  </si>
  <si>
    <t>How national forest funds can support small-scale forest businesses to deliver ecosystem services</t>
  </si>
  <si>
    <t>Davies, Robert W.; Morton, Oscar; Lawson, David; Mallord, John W.; Nelson, Luke; Boafo, Kwame; Lamb, Ieuan; Edwards, David P.</t>
  </si>
  <si>
    <t>Davies, RW; Morton, O; Lawson, D; Mallord, JW; Nelson, L; Boafo, K; Lamb, I; Edwards, DP</t>
  </si>
  <si>
    <t>WOS:001017742500001</t>
  </si>
  <si>
    <t>JUL 2023</t>
  </si>
  <si>
    <t>10.1007/s10531-023-02671-2</t>
  </si>
  <si>
    <t>1572-9710</t>
  </si>
  <si>
    <t>0960-3115</t>
  </si>
  <si>
    <t>Traditional agroforestry has been recognised to contribute to biodiversity conservation; however, biodiversity strategies often lack information about drivers of tree species diversity loss, which is crucial for decision-making. Anthropogenic disturbance has positive and negative effects on tree species richness and diversity. This study was conducted in Vhembe Biosphere Reserve, Limpopo Province, and used distance from the nucleus of the community to the forest as a parameter to assess tree species richness and diversity. Vegetation data were collected using three transects of 150 m in each distance level and sampled a total area of 1000 m(2) by sampling five rectangular plots of 20 m(2) x 10 m(2) (200 m(2)). Data analysis was conducted using Chao1, PERMANOVA, nMDS, PERMDISP, DISTLIM, dbRDA and SIMPER. The findings are in consonant with distance decay of community similarity hypotheses, with estimated tree species richness of 76, 93 and 95 species in an immediate distance, intermediate distance and far distance, respectively. Moreover, the highest species variation was observed at an intermediate distance, which indicates that there is greater species composition at an intermediate distance compared to immediate and far distances. The results confirm that the distance and associated factors have major detrimental effects on tree species richness and biodiversity in traditional agroforestry landscapes. Harvesting of provisioning ecosystem services is found and known to be extremely high in the study area. Effective interventions such as planting indigenous trees and conserving the existing vegetation must be implemented to reduce and halt overexploitation.</t>
  </si>
  <si>
    <t>Harvesting distance effect on tree species diversity in traditional agroforestry landscape: a case of Vhembe Biosphere Reserve in South Africa</t>
  </si>
  <si>
    <t>Berzaghi, Fabio; Chami, Ralph; Cosimano, Thomas; Fullenkamp, Connel</t>
  </si>
  <si>
    <t>Berzaghi, F; Chami, R; Cosimano, T; Fullenkamp, C</t>
  </si>
  <si>
    <t>WOS:000956758900001</t>
  </si>
  <si>
    <t>10.1007/s10531-023-02591-1</t>
  </si>
  <si>
    <t>The cloud forests of the Taita Hills are valuable refuges for numerous endemic and rare animal and plant species. They also provide various ecosystem services that support subsistence farming. Due to the large-scale destruction and conversion of these species-rich natural forests into subsistence agriculture and plantations of exotic tree species, most of the natural cloud forest habitats have disappeared and ecosystem services have been significantly diminished. Despite numerous conservation initiatives, the destruction of the Taita Hills forest ecosystem continues, which also lowers livelihood quality of the local people. During a workshop with representatives of GOs, NGOs, researchers and representatives of the local community we identified potential factors which are essential to reverse this negative trend. We found that governance structures urgently need to be strengthened, and that the traditional conservation system needs to get transformed and revitalised. The basic prerequisite is a vital communication among generations, especially between the youth and the elders, as well as and improved communication of scientific knowledge to policy makers and the society. Furthermore, it is essential to harmonize stakeholders' mandates, policies and actions to efficiently restore this unique forest biodiversity hotspot, and to secure livelihood needs for the local people.</t>
  </si>
  <si>
    <t>Harmonizing multi-stakeholder interests to improve forest conservation in Southern Kenya</t>
  </si>
  <si>
    <t>Djihouessi, Metogbe Belfrid; Degan, Arcadius; Yekanbessoun, N'tcha Mpo; Sossou, Mariano; Sossa, Fidele; Adanguidi, Jean; Aina, Martin Pepin</t>
  </si>
  <si>
    <t>Djihouessi, MB; Degan, A; Yekanbessoun, NM; Sossou, M; Sossa, F; Adanguidi, J; Aina, MP</t>
  </si>
  <si>
    <t>WOS:000768614600001</t>
  </si>
  <si>
    <t>10.1007/s42965-022-00223-3</t>
  </si>
  <si>
    <t>2661-8982</t>
  </si>
  <si>
    <t>0564-3295</t>
  </si>
  <si>
    <t xml:space="preserve">Shibru, Simon/0000-0003-2673-3272; </t>
  </si>
  <si>
    <t>Shibru, Simon/AGA-3367-2022; Nemomissa, Sileshi/AAB-7270-2022</t>
  </si>
  <si>
    <t>Epiphytes colonize canopy trees, provide substantial ecosystem services in production and nutrient cycling, contribute as energy sources, shelter and breeding sites for pollinating birds, bats and ants. Despite this, information on their diversity is patchy. Therefore, this study was investigated vascular epiphytes diversity in Kafa biosphere reserve and nearby coffee agroecosystem. Seventy-two matured trees were systematically selected and assessed for standardized, rapid and representative assessment of vascular epiphytes. 10 x 10 m plots were established at each selected tree understory and each tree was climbed using single rope technique. Characteristics of the phorophytes such as tree height, diameter at breast height, bark rugosity, tree vertical zones and crown architecture were measured. Statistical analyses mainly generalized linear mixed model, canonical analysis and Principal component analysis in R program were used for data analysis. A total of 63 species belonging to 24 genera and 13 families were recorded. Orchidaceae was the dominant family followed by Piperaceae, Polypodiaceae and Lycopodiaceae in terms of species richness and frequency, whereas families such as Adiantaceae, Oleandraceae and Vittariaceae were poorly represented. Species richness and frequency of Vascular epiphytes were significantly lower (P = 0.003) on remnant trees as compared with forest trees. We postulate that changes in microclimate resulting from habitat fragmentation can cause significant reduction in these canopy dwelling and structurally dependent organisms. Conservation of forests with large but slow growing old trees was crucial to maintain habitat specialist vascular epiphytes.</t>
  </si>
  <si>
    <t>Habitat fragmentation effects on vascular epiphytes diversity in Kafa biosphere reserve and nearby coffee agroecosystem, southwestern Ethiopia</t>
  </si>
  <si>
    <t>Ochieng, Christine Nyangweso; Thenya, Thuita; Mwaura, Francis; Owuor, Margaret Awuor</t>
  </si>
  <si>
    <t>Ochieng, CN; Thenya, T; Mwaura, F; Owuor, MA</t>
  </si>
  <si>
    <t>WOS:000856452000001</t>
  </si>
  <si>
    <t>10.3390/f13091508</t>
  </si>
  <si>
    <t>Ligot, Gauthier/0000-0002-5508-4358; Kasekete, Desire/0000-0001-8938-1185; Drouet, Thomas/0000-0002-0023-0418</t>
  </si>
  <si>
    <t>Initiated by the World Wildlife Fund (WWF) more than a decade ago in North Kivu, single-species plantations of Eucalyptus saligna and Grevillea robusta constitute, with other village plantations, the current legal source of wood-energy for the communities bordering the Virunga National Park (PNVi). This study assesses the growth and productivity of these plantations in two sites with different soil and climatic conditions to predict their production over time. The study also assesses the carbon stock and long-term CO2 fixation in the biomass of the studied plantations to deduce their contribution to climate change mitigation. Non-destructive inventories were carried out during three consecutive years in 20 E. saligna and 12 G. robusta plantations in Sake and Kirumba. Analysis of the data revealed that both species have similar diametric growth while height growth and productivity were significantly higher in the E. saligna plantations. The productivity of E. saligna was also higher in Kirumba than in Sake, while that of G. robusta was higher in Sake than in Kirumba. The differences observed were mainly related to species, silviculture, altitude and concentration of bioavailable elements in the soils. The analysis of productivity evolution over time allowed us to determine optimal rotations at 8 and 12 years, respectively, for E. saligna and G. robusta plantations. The relationships between biomass or carbon stock and tree diameter were not different between the studied species but were significantly different at the stand level. If silviculture was standardized and plantations carefully monitored, carbon stock and long-term CO2 fixation would be higher in G. robusta plantations than in E. saligna plantations. These results indicate that while for productivity reasons E. saligna is the favoured species in wood-energy plantations to quickly meet the demand of the growing and disadvantaged population living in the vicinity of PNVi, carefully monitored G. robusta plantations could be more interesting in terms of carbon credits. To simultaneously optimise wood-energy production and carbon storage in the plantations initiated in North Kivu, E. saligna and G. robusta should be planted in mixture. In addition, species and site characteristics adapted silvicultural management practices must be applied to these plantations, which are very important for the region, its population and its park. Finally, the economic profitability as well as the sustainability of the plantations should be assessed in the longer term in North Kivu.</t>
  </si>
  <si>
    <t>Growth, Productivity, Biomass and Carbon Stock in Eucalyptus saligna and Grevillea robusta Plantations in North Kivu, Democratic Republic of the Congo</t>
  </si>
  <si>
    <t>Marques, Kulian Basil Santa Cecilia; Fernandes, Leda Goncalves; Morais, Ludmila Caproni; Haddi, Khalid; Silveira, Luis Claudio Paterno</t>
  </si>
  <si>
    <t>Marques, KBS; Fernandes, LG; Morais, LC; Haddi, K; Silveira, LCP</t>
  </si>
  <si>
    <t>WOS:000669178300001</t>
  </si>
  <si>
    <t>10.1080/10549811.2021.1944880</t>
  </si>
  <si>
    <t>OCT 21</t>
  </si>
  <si>
    <t>1540-756X</t>
  </si>
  <si>
    <t>1054-9811</t>
  </si>
  <si>
    <t>Yosef, Binyam Alemu/0000-0002-7046-4770; Hasenauer, Hubert/0000-0003-3469-4031</t>
  </si>
  <si>
    <t>Yosef, Binyam Alemu/GZH-3214-2022</t>
  </si>
  <si>
    <t>Ethiopian mixed forests have multipurpose benefits and services. However, there is a gap of information in the entire Ethiopian highlands on forest growth needed for implementation of sustainable forest management and provision of ecosystem services. Therefore, main aim of this study was to identify main factors deriving tree growth in forest and woodland in Amhara Regional State of Ethiopia and to provide an individual tree basal area increment (BAI) model based on increment cores. The data came from 170 sampling plots in study area and cover 51 tree species. For each tree species, diameter at breast height (DBH), height, increment core measurement, tree location, and distance from subject tree measurements were recorded. Because of large number of trees species, it is difficult to develop growth functions for each individual tree species. Thus, classification of species groups provided a framework to organize information that differs between vegetation types. Our classification resulted in three groups. For each tree species group, an individual tree BAI model was calibrated. The tree species group of BAI differs by DBH class. The response to BAI depends on competitive condition of a tree. This growth model can be used to predict tree growth for Ethiopian mixed-species forests.</t>
  </si>
  <si>
    <t>Growth Assessment of Tree Species Growing in the Amhara Region in Ethiopia</t>
  </si>
  <si>
    <t>Zhang, Xiwang; Zhu, Weiwei; Yan, Nana; Wei, Panpan; Zhao, Yifan; Zhao, Hao; Zhu, Liang</t>
  </si>
  <si>
    <t>Zhang, XW; Zhu, WW; Yan, NN; Wei, PP; Zhao, YF; Zhao, H; Zhu, L</t>
  </si>
  <si>
    <t>WOS:000984336800003</t>
  </si>
  <si>
    <t>10.1007/s10661-023-11160-6</t>
  </si>
  <si>
    <t>Anibaba, Quadri Agbolade/0000-0002-5195-2920; Usman, Samaila/0000-0002-7947-676X; Olamide Olasupo, Ibraheem/0000-0001-7175-3702</t>
  </si>
  <si>
    <t>Anibaba, Quadri Agbolade/ADH-7679-2022; Usman, Samaila/AAD-2510-2021</t>
  </si>
  <si>
    <t>The African continent has the most extensive grassland cover in the world, providing valuable ecosystem services. African grasslands, like other continental grasslands, are prone to various anthropogenic disturbances and climate, and require data-driven monitoring for efficient functioning and service delivery. Yet, knowledge of how the African grassland cover has changed in the past years is lacking, especially at the subcontinent level, due to lack of relevant long-term, Africa-wide observations and experiments. In this study, we used Moderate Resolution Imaging Spectroradiometer (MODIS) Land Cover Type (MCD12Q1) data spanning 2001 to 2017 to conduct land use land cover (LULC) change analyses and map grassland distribution in Africa. Specifically, we assessed the changes in grassland cover across and within African subcontinents over three periods (2001-2013, 2013-2017, and 2001-2017). We found that the African grassland cover was 16,777,765.5 km(2), 16,999,468.25 km(2), and 16,968,304.25 km(2) in 2001, 2013, and 2017, respectively. There were net gain (1.32%) and net loss (- 0.19%) during 2001-2013 and 2013-2017 periods, respectively, and the annual rate of change during these periods were 0.11% and - 0.05%, respectively. Generally, the African grassland cover increased by 1.14% (0.07% per annum) over the entire study period (2001-2017) at the expense of forestland, cropland, and built-up areas. The East and West African grassland cover reduced by 0.07% (- 0.02% per annum) and 1.35% (- 0.34% per annum), respectively from 2013 to 2017 but increased in other periods. On the other hand, the grassland cover in North and Central Africa increased throughout the three periods while that of Southern Africa decreased over the three periods. Overall, the net gains in the grassland cover of other African subcontinents offset the loss in Southern Africa and promoted the overall gain across Africa. This study underscores the need for continuous monitoring of African grasslands and the causes of their changes for efficient delivery of ecosystem services.</t>
  </si>
  <si>
    <t>Grassland cover declined in Southern Africa but increased in other African subcontinents in early twenty-first century</t>
  </si>
  <si>
    <t>Kusiima, Samuel Kaheesi; Egeru, Anthony; Namaalwa, Justine; Byakagaba, Patrick; Mfitumukiza, David; Mukwaya, Paul; Mensah, Sylvanus; Asiimwe, Robert</t>
  </si>
  <si>
    <t>Kusiima, SK; Egeru, A; Namaalwa, J; Byakagaba, P; Mfitumukiza, D; Mukwaya, P; Mensah, S; Asiimwe, R</t>
  </si>
  <si>
    <t>WOS:000926407200013</t>
  </si>
  <si>
    <t>10.1016/j.pecon.2022.03.003</t>
  </si>
  <si>
    <t>APR-JUN</t>
  </si>
  <si>
    <t>2530-0644</t>
  </si>
  <si>
    <t>Ruiz-Lopez, Maria Jose/0000-0002-6849-644X; Chapman, Colin/0000-0002-8827-8140; Goldberg, Tony/0000-0003-3962-4913</t>
  </si>
  <si>
    <t>Ruiz-Lopez, Maria Jose/AAA-8693-2020; Chapman, Colin/S-1911-2019</t>
  </si>
  <si>
    <t>As deforestation progresses in the tropics, wildlife populations are increasingly restricted to forest fragments. Here we study genetic population structure in the endangered Ashy red colobus (Piliocolobus tephrosceles) population in the forest fragments surrounding Kibale National Park, Uganda. Subsequently, we use landscape features (elevation, road data and distance to the park) to design a feasible strategy to restore forest in a fashion suitable for both the dispersal patterns of the species and land use practices of the local people. A lack of association between geographic distance and pairwise genetic relatedness among localities, the presence of first degree relatives across localities, and a low global Fst value suggest that red colobus individuals have migrated across this landscape in the recent past. Thus, a series of stepping stone forests from the fragments to the park will likely maintain viability of red colobus fragment populations. In this area, low-lying valleys are legally protected to prevent flooding and are considered of low-economic value to local people. We identify such valleys for development of community-based forest restoration efforts that will aid in red colobus conservation and provide various ecosystem services. Our study outlines how genetics and community-based restoration can be integrated to provide realistic conservation solutions. (c) 2022 Associack Brasileira de Ciencia Ecologica e Conservack. Published by Elsevier B.V. This is an open access article under the CC BY-NC-ND license (huppicreativecommenborgpicensebby-nc-nd/4,0/).</t>
  </si>
  <si>
    <t>Genetics and community-based restoration can guide conservation of forest fragments for endangered primates</t>
  </si>
  <si>
    <t>Song, Cholho; Kim, Whijin; Kim, Jiwon; Gebru, Belay Manjur; Adane, Girma Berhe; Choi, Yun Eui; Lee, Woo-Kyun</t>
  </si>
  <si>
    <t>Song, C; Kim, W; Kim, J; Gebru, BM; Adane, GB; Choi, YE; Lee, WK</t>
  </si>
  <si>
    <t>WOS:000926089800001</t>
  </si>
  <si>
    <t>10.3389/fsufs.2022.787476</t>
  </si>
  <si>
    <t>JAN 23</t>
  </si>
  <si>
    <t>2571-581X</t>
  </si>
  <si>
    <t>Owuor, Margaret Awuor/0000-0002-6734-7055</t>
  </si>
  <si>
    <t>IntroductionThe continuous flow of ecosystem services (ESs) within coastal and marine ecosystems supports communities' well-being and security by harnessing required resources such as seafood that address food security. The overexploitation of these coastal resources places communities at risk of losing ES. This study assesses how preference for the ES flow from these ecosystem types (i.e., mangrove forests, coastal lagoons, seagrass beds, coral reefs, and the deep sea) vary by gender in Diani Chale and Kisite-Mpunguti Marine Protected Areas in Kwale County, Kenya. Specifically, the objective of this article was to assess the pattern and variation in mean scores of ES flow across coastal and marine ecosystem types by gender. MethodsA total of 148 respondents (87 men and 61 women) aged 20-72 years participated in describing ES through focus group discussions and the Delphi technique. Respondents were engaged in a participatory activity that involved filling of perceived ES flow scores using a 6-point Likert-type scale in the lookup tables (also known as matrix). Data were analyzed using descriptive statistics for mean scores of ES flow across coastal and marine ecosystem types as perceived by men and women. One-way MANOVA was used to test for the significant differences between mean scores of men and women in ES flow across ecosystem types. ResultsThe aggregate scores for non-use values, regulating services, and cultural services, were scored higher than provisioning services by ecosystem service flow. The overall ES flow scores were higher in the mangrove forests 52/90 and least in the coastal lagoon 39/90. There was a significant variation (p &lt; 0.05) of ES flow by gender: the mean score of men was significantly higher than women for most ES flow in cultural, regulating, and provisioning services across some coastal and marine ecosystem types. However, there was no significant variation (p &gt; 0.05) in the flow of non-use values by gender across ET. ConclusionThe findings of this study highlight the importance of understanding gender views in ES access and use at local levels to support food security. Including gender perspectives in coastal and marine ecosystem governance is critical, especially toward achieving sustainable development goals.</t>
  </si>
  <si>
    <t>Gender perspectives on coastal and marine ecosystems services flow in Kwale County, Kenya</t>
  </si>
  <si>
    <t>Okumu, Boscow; Muchapondwa, Edwin</t>
  </si>
  <si>
    <t>Okumu, B; Muchapondwa, E</t>
  </si>
  <si>
    <t>WOS:000902471300001</t>
  </si>
  <si>
    <t>10.3390/land11122117</t>
  </si>
  <si>
    <t>Feurer, Melanie/0000-0002-7955-684X</t>
  </si>
  <si>
    <t>Land includes vegetation and water bodies and provides the basis for human livelihoods through primary production, food and freshwater supply, and multiple other ecosystem services. The last three decades have recorded frequent drought events as well as rapid population growth, which has often resulted in adverse land use and land cover change (LULCC) in the Sahel of Sub-Saharan Africa. In order to propose sustainable land management strategies, it is a prerequisite to investigate the rate of LULCC and its driving factors in specific locations. This study investigated the case of Wacoro municipality in Mali using a combined approach of remote sensing, Geographic Information Systems, and focus group discussions. Satellite images and local people's perceptions on LULCC and drivers were collected and analyzed for the years 1990, 2000, 2010, and 2020. We found that the study area faced a rapid decrease in wooded savannah that was degraded and converted to shrub savannah and later to farmland and settlement. Changes were directly or indirectly related to the rapid population growth, high cotton price (which encouraged cropland expansion), drought, firewood extraction, and charcoal production, which was exacerbated by poverty. We suggest promoting integrated land management strategies that consider current and future livelihood needs and preserve the environment for the benefits of future generations. New agricultural policies, such as cotton price incentives, should always be accompanied by an assessment of their potential environmental impacts and design of adequate mitigation measures.</t>
  </si>
  <si>
    <t>From Wooded Savannah to Farmland and Settlement: Population Growth, Drought, Energy Needs and Cotton Price Incentives Driving Changes in Wacoro, Mali</t>
  </si>
  <si>
    <t>Muraina, Taofeek O.; Barnieh, Beatrice Asenso; Jimoh, Saheed O.; Olasupo, Ibraheem O.; Bello, Suleiman K.; Usman, Samaila; Mudzengi, Clarice P.; NourEldeen, Nusseiba; Aziz, Ammar Abdul; Anibaba, Quadri A.</t>
  </si>
  <si>
    <t>Muraina, TO; Barnieh, BA; Jimoh, SO; Olasupo, IO; Bello, SK; Usman, S; Mudzengi, CP; NourEldeen, N; Aziz, AA; Anibaba, QA</t>
  </si>
  <si>
    <t>WOS:000694772900003</t>
  </si>
  <si>
    <t>SEP 2021</t>
  </si>
  <si>
    <t>10.1007/s12231-021-09527-2</t>
  </si>
  <si>
    <t>1874-9364</t>
  </si>
  <si>
    <t>0013-0001</t>
  </si>
  <si>
    <t>From tree species to forest services: ethnic differences in Lomami, Democratic Republic of the Congo. Ethnicity is well-known to affect plant species' utilization, but how ethnicity affects the identification and importance ranking of forest ecosystem services has been less documented, particularly in the Congo Basin. This research investigates how six different ethnic groups (farmers of Bantu origin and Mbote hunter-gatherers) use and value tree species and forest ecosystem services in Lomami National Park, in central Democratic Republic of the Congo (DRC). Data were collected through 24 focus-group discussions with village elders, four for each ethnic group studied. Considerable variation in preferred tree species was observed: of the 89 morphospecies cited in total only two were cited by all ethnic groups for the same usage. Ethnicity also affected the identification and importance ranking of forest ecosystem services. Mbote hunters-gatherers prioritized bushmeat, honey, and identity, while farmer groups prioritized bushmeat, fish, and microclimate regulation. We discuss the implications of the findings for forest management in the Buffer Zone of the national park.</t>
  </si>
  <si>
    <t>From Tree Species to Forest Services: Ethnic Differences in Lomami, Democratic Republic of the Congo</t>
  </si>
  <si>
    <t>Grabs, Janina; Cammelli, Federico; Levy, Samuel A.; Garrett, Rachael D.</t>
  </si>
  <si>
    <t>Grabs, J; Cammelli, F; Levy, SA; Garrett, RD</t>
  </si>
  <si>
    <t>WOS:000828540400004</t>
  </si>
  <si>
    <t>10.5751/ES-13200-270213</t>
  </si>
  <si>
    <t>Fischer, Joern/0000-0003-3187-8978; Schultner, Jannik/0000-0002-5865-7975; Duguma, Dula Wakassa/0000-0003-4581-8351</t>
  </si>
  <si>
    <t>Fischer, Joern/C-6625-2012; Schultner, Jannik/GWR-0351-2022; Duguma, Dula/HDO-1921-2022</t>
  </si>
  <si>
    <t>To understand future land use change, and related ecological and social impacts, scenario planning has become increasingly popular. We demonstrate an approach for translating scenario narratives into spatially explicit land use maps. Starting from four previously developed scenarios of land use change in southwestern Ethiopia we developed a baseline land use map, and rules for how to modify the baseline map under each scenario. We used the proximity-based scenario generator of the InVEST software to model the prospective land cover changes to existing forest (53%), arable land (26%), pasture (11%), and wetlands (7%), under the four future scenarios. The model results indicate that forest cover area would remain essentially the same under the ???gain over grain??? and ???biosphere reserve??? scenarios. Coffee plantations would cover almost half the landscape (49%) in the ???mining green gold??? scenario, whereas arable land would expand and cover more than half of the landscape (57%) in the ???food first??? scenario. The approach presented here integrates future land use mapping with participatory, narrative-based scenario research to assess the social-ecological outcomes of alternative futures. The translation of narratives onto maps can help researchers and stakeholders better understand and communicate potential land use changes, and facilitate a more spatially nuanced approach to managing or adapting to broad scale socioeconomic changes. Our study constitutes a methodological contribution to the management of land use change, as well as a tool to facilitate transparent policy negotiation and communication at local, government, and NGO levels.</t>
  </si>
  <si>
    <t>From stories to maps: translating participatory scenario narratives into spatially explicit information</t>
  </si>
  <si>
    <t>Atindehou, Massogble M. Lucrece; Avakoudjo, Hospice G. Gracias; Idohou, Rodrigue; Azihou, Fortune Akomian; Assogbadjo, Achille Ephrem; Adomou, Aristide Cossi; Sinsin, Brice</t>
  </si>
  <si>
    <t>Atindehou, MML; Avakoudjo, HGG; Idohou, R; Azihou, FA; Assogbadjo, AE; Adomou, AC; Sinsin, B</t>
  </si>
  <si>
    <t>WOS:000894921800001</t>
  </si>
  <si>
    <t>10.3390/f13111965</t>
  </si>
  <si>
    <t>Purwestri, Ratna C./0000-0001-5892-4749; Nikodemus, Andreas/0000-0001-5696-2709</t>
  </si>
  <si>
    <t>Forest ecosystem services are crucial in adaptation, mitigation, and increasing climate change resilience. Although most climate change policies promote adaptation actions in forest ecosystem services, there are limited studies focusing on the forest ecosystem services-based adaptation actions supported by the National Policy on Climate Change for Namibia (NPCC). This paper aims to assess the effectiveness of forestry adaptation actions of the NPCC. An independent t-test for non-categorical data was used for the statistical analysis to compare mean scores of the implementation effectiveness of adaptation actions and challenges before and after the NPCC implementation, according to the perceptions of forestry and climate change cross-sectoral experts. A p-value less than 0.05 (p &lt; 0.05) was designated as the statistical significance. Adaptation actions in forest ecosystem services were significantly effective after the introduction of the NPCC. Biodiversity and carbon sequestration were significantly effective after the introduction of the NPCC. The most significant challenges identified were the lack of awareness, which affected adaptation actions before and after the policy. Afforestation, reforestation, awareness, and forestry research need strengthening to improve the effectiveness of the NPCC. Although our results showed that adaptation actions supported by the NPCC were generally effective after the introduction of the policy, we identified some implementation areas that require strengthening, mainly through research, to help in sound decision-making. We, therefore, recommend future research to analyze the strengths, weaknesses, threats, and opportunities (SWOT) of the NPCC and consequently design/propose a framework for forest ecosystem services-based adaptation actions in the policy to improve adaptation actions.</t>
  </si>
  <si>
    <t>Forest Ecosystem Services-Based Adaptation Actions Supported by the National Policy on Climate Change for Namibia: Effectiveness, Indicators, and Challenges</t>
  </si>
  <si>
    <t>Brill, Gregg C.; Anderson, Pippin M. L.; O'Farrell, Patrick</t>
  </si>
  <si>
    <t>Brill, GC; Anderson, PML; O'Farrell, P</t>
  </si>
  <si>
    <t>WOS:000839021300005</t>
  </si>
  <si>
    <t>10.1073/pnas.2120426119</t>
  </si>
  <si>
    <t>e2120426119</t>
  </si>
  <si>
    <t>MAY 31</t>
  </si>
  <si>
    <t>Fullenkamp, Connel/ISU-6909-2023</t>
  </si>
  <si>
    <t>Filling the global biodiversity financing gap will require significant investments from financial markets, which demand credible valuations of ecosystem services and natural capital. However, current valuation approaches discourage investment in conservation because their results cannot be verified using market-determined prices. Here, we bridge the gap between finance and conservation by valuing only wild animals' carbon services for which market prices exist. By projecting the future path of carbon service production using a spatially explicit demographic model, we place a credible value on the carbon capture services produced by African forest elephants. If elephants were protected, their services would be worth $20.8 billion ($10.3 to $29.7 billion) and $25.9 billion ($12.8 to $37.6 billion) for the next 10 and 30 y, respectively, and could finance anti-poaching and conservation programs. Elephant population growth would generate a carbon sink of 109 MtC (64 to 153) across tropical Africa in the next 30 y. Avoided elephant extinction would also prevent the loss of 93 MtC (46 to 130), which is the contribution of the remaining populations. Uncertainties in our projections are controlled mainly by forest regeneration rates and poaching intensity, which indicate that conservation can actively reduce uncertainty for increased financial and biodiversity benefits. Our methodology can also place lower bounds on the social cost of nature degradation. Poaching would result in $2 to $7 billion of lost carbon services within the next 10 to 30 y, suggesting that the benefits of protecting elephants far outweigh the costs. Our methodology enables the integration of animal services into global financial markets with major implications for conservation, local socioeconomies, and conservation.</t>
  </si>
  <si>
    <t>Financing conservation by valuing carbon services produced by wild animals</t>
  </si>
  <si>
    <t>Abd El-Hamid, Hazem T. T.; Mustafa, Elhadi K. K.; Osman, Hanan E. E.</t>
  </si>
  <si>
    <t>Abd El-Hamid, HT; Mustafa, EK; Osman, HE</t>
  </si>
  <si>
    <t>WOS:000768586000001</t>
  </si>
  <si>
    <t>10.1080/23322039.2022.2041261</t>
  </si>
  <si>
    <t>2332-2039</t>
  </si>
  <si>
    <t>This study aims to analyze farmers' willingness to contribute labor for the ongoing natural resource rehabilitation interventions in watershed development in East and West Belesa Districts, Amhara region. The aim of the study to assesses farmers' intervention in natural resource rehabilitation activities and examines the mean willingness to pay family labor required for public watershed development activities from the two districts; a total of 501 households were selected by using a multistage sampling technique. The collected data were analyzed using a descriptive and econometrics model. In the econometric part, the mixed logit model is used to analyze the mean willingness to contribute to family labor. The descriptive result showed that farmers have to improve the watershed ecosystem service through soil and water conservation, area enclosure, forestation, and reforestation natural resource management intervention methods. The mean willingness to pay contribution results from the mixed logit, revealing that the sampled households are willing to contribute for livestock fodder availability 0.79 labors per month means Farmer's Contribute 8 daily labors per months for watershed management activity for stabilizing spring water flow 0.80 labors per month, for reduced soil erosion 0.14 labors per month, and increase crop productivity 0.09 labors per month, respectively. The results important for policymakers and extension workers not to expect all farmers' have homogeneous daily labor contribute to public watershed development activity.</t>
  </si>
  <si>
    <t>Farmers' willingness to pay for rehabilitation of degraded natural resources under watershed development: The case of Belesa districts, Amhara region of Ethiopia</t>
  </si>
  <si>
    <t>Atchade, Assouhan Jonas; Kanda, Madjouma; Folega, Fousseni; Atela, Joanes; Dourma, Marra; Wala, Kperkouma; Akpagana, Koffi</t>
  </si>
  <si>
    <t>Atchade, AJ; Kanda, M; Folega, F; Atela, J; Dourma, M; Wala, K; Akpagana, K</t>
  </si>
  <si>
    <t>WOS:000760253500003</t>
  </si>
  <si>
    <t>10.1016/j.rsase.2021.100661</t>
  </si>
  <si>
    <t>2352-9385</t>
  </si>
  <si>
    <t>Ongoma, Victor/0000-0002-5110-2870; Teferi, Ermias/0000-0002-4481-5362; Damtew, Addisu/0000-0002-5953-2066</t>
  </si>
  <si>
    <t>Ongoma, Victor/AAE-2500-2019</t>
  </si>
  <si>
    <t>LULC studies have produced many methodological approaches that quantify and describe LULC change patterns and drivers. This study was conducted to quantify the major LULC transition and its drivers through the combination of a spatial statistical model with surveying the local understanding of possible drivers of LULC changes driving forces in the Awash-Awash River Sub Basin. Landsat data from 1986 to 2018 were analyzed to understand the various magnitudes of LULC transitions. The study revealed that the LULC in the sub-basin is under a considerable change in pattern, structure, and extent. The amount of LULC that experienced loss and gains over the period indicates that the gains throughout a sub-basin's bare land, cultivated land, and water bodies are related to the loss in shrub and bushland, forest, and woodland. The study revealed that about 52% of the area experienced different forms of LULC transition and the remaining 48% of the area was persistent. The transition from shrub and bushland to cultivated land was identified as one of the strong signals of LULC transition in the sub-basin. The spatial explicit regression model result indicated that drivers such as elevation, the cosine of aspect, and distance to major river were significantly and positively associated with the transition from shrub and bushland to cultivated land. While, variables like slope, sine of aspect, distance to town center, major road were negatively associated with this particular LULC transition. The socio-economic survey result showed that growth in population, cultivated land expansion, deforestation and overgrazing, urbanization, infrastructure expansion, and government laws and regulations were perceived as drivers of LULC change in the study area. Therefore, it would be vital to implement cohesive and viable land use planning, that can considerably contribute to the country's broad economic development.</t>
  </si>
  <si>
    <t>Farmers' perceptions and spatial statistical modeling of most systematic LULC transitions: Drivers and livelihood implications in Awash Basin, Ethiopia</t>
  </si>
  <si>
    <t>Bukombe, John; Marealle, Wilfred; Kimaro, Jerome; Kija, Hamza; Kavana, Pius; Kakengi, Victor; Nindi, Justice; Keyyu, Julius; Ntalwila, Janemary; Kilimba, Neema; Bwenge, Fidelis; Nkwabi, Ally; Lowassa, Asanterabi; Sanare, John; Mwita, Machoke; Leweri, Cecilia; Kohi, Edward; Mangewa, Lazaro; Juma, Ramadhani; Okick, Raymond; Lobora, Alexander</t>
  </si>
  <si>
    <t>Bukombe, J; Marealle, W; Kimaro, J; Kija, H; Kavana, P; Kakengi, V; Nindi, J; Keyyu, J; Ntalwila, J; Kilimba, N; Bwenge, F; Nkwabi, A; Lowassa, A; Sanare, J; Mwita, M; Leweri, C; Kohi, E; Mangewa, L; Juma, R; Okick, R; Lobora, A</t>
  </si>
  <si>
    <t>WOS:000682299900001</t>
  </si>
  <si>
    <t>10.3390/su13158483</t>
  </si>
  <si>
    <t>Numbisi, Frederick Nkeumoe/0000-0003-2603-5677; Degrande, Ann/0000-0001-5376-0300; Vancoillie, Frieke/0000-0002-3161-2144</t>
  </si>
  <si>
    <t>Degrande, Ann/ITU-0063-2023; Numbisi, Frederick Nkeumoe/T-9762-2019</t>
  </si>
  <si>
    <t>Cocoa agroforests sustain ecosystem services (ESs) to varying degrees. These services are otherwise mostly provided by other non-cocoa shade or companion trees. However, the density of shade trees is associated with services and/or disservices that drive farm-specific tree management successions. Considering the growing impacts of climate crisis on farm productivity and the need for adaptation strategies, the ESs are increasingly provisional and contingent on the prevailing vegetation, land tenure, and management successions, amongst others social and ecological factors. To assess the temporal changes in shade management, we surveyed an age gradient of family farms in cocoa agroforests created from forest (fCAFS) and savannah (sCAFS) land cover. We evaluated the temporal changes in farm structure, relative tree abundance, and live aboveground biomass of the major canopy strata. We used a spatial point process and linear mixed effect analysis to assess the contributions of associated perennial trees (AsT) on farm rejuvenation patterns. The density of cocoa trees was inconsistent with farm age; this was significantly high on farms in sCAFS (1544 trees ha 1) with spatially random configuration across farm age. On farms in fCAFS, we observed a transition of the cocoa tree configuration in the order regular, random, and clustering from young (with highest density of 1114 trees ha 1) to old farms. On a temporal scale, there is no clear distinction of farm structure and biomass between fCAFS and sCAFS. However, the cycle of tree species and structural composition of the canopy strata are dissimilar; the live biomass allocation for the considered use groups of tree species was different with farm age. The observed dynamics in canopy tree structure and live biomass provide insights into farmers' temporal allocation of uses and prioritization of different tree species with farm age. We recommend the consideration of such landscape-specific, tree management dynamics in proposing on-farm tree conservation incentives. Our results are also conducive to reliable estimates of the ecosystem services from CAFS in the national implementation of conservation mechanisms such as REDD+.</t>
  </si>
  <si>
    <t>Farm Rejuvenation-Induced Changes in Tree Spatial Pattern and Live Biomass Species of Cocoa Agroforests in Central Cameroon: Insights for Tree Conservation Incentives in Cocoa Landscapes</t>
  </si>
  <si>
    <t>Abebe, Arayaselassie; Bekele, Tamrat; Lulekal, Ermias; Shumete, Arega; Carinanos, Paloma; Coayla, Edelina</t>
  </si>
  <si>
    <t>Abebe, A; Bekele, T; Lulekal, E; Shumete, A; Carinanos, P; Coayla, E</t>
  </si>
  <si>
    <t>WOS:000905897100001</t>
  </si>
  <si>
    <t>10.1007/s13157-022-01651-6</t>
  </si>
  <si>
    <t>Demissie, Biadgilgn/0000-0002-3082-9560; Mehari, Abrehet Kahsay/0000-0002-2886-4033; Stiers, Iris/0000-0002-0367-1315; Triest, Ludwig/0000-0002-4946-9614</t>
  </si>
  <si>
    <t>Demissie, Biadgilgn/AAR-1330-2021</t>
  </si>
  <si>
    <t>Lake Tana is the largest freshwater lake in Ethiopia and is the source of the Blue Nile. The lake shorelines and those of its tributary river, Gilgel Abay, are characterized by the occurrence of extensive papyrus swamps (Cyperus papyrus L). While such papyrus swamps are highly recognized for their outstanding ecological and economical importance, their historical and current spatial distribution and size in the Lake Tana sub basin have not yet been systematically assessed. The primary goal of this study was to estimate the spatial distribution and temporal dynamics of papyrus swamps in the Lake Tana sub basin at five-year intervals over a period of 35 years (1985-2020). Our analyses revealed that the total surface area of the papyrus swamps in the study area declined by almost 55% (from 152 km(2) to 64 km(2)) during the last 35 years. The small patches of papyrus swamps that existed in the northern and eastern parts of the study area prior to the 1990s appear to have disappeared in recent years as well. Our data suggest that the strong decline of papyrus swamps mainly resulted from the expansion of crop farming, livestock overgrazing, drainage, and biomass overharvesting, all of which are increasing over time.</t>
  </si>
  <si>
    <t>Extent of Lake Tana's Papyrus Swamps (1985-2020), North Ethiopia</t>
  </si>
  <si>
    <t>Ogbodo, John Agbo; Okeke, Francis Ifeanyi</t>
  </si>
  <si>
    <t>Ogbodo, JA; Okeke, FI</t>
  </si>
  <si>
    <t>WOS:000740227700007</t>
  </si>
  <si>
    <t>DEC 2021</t>
  </si>
  <si>
    <t>10.1016/j.scitotenv.2021.152166</t>
  </si>
  <si>
    <t>FEB 20</t>
  </si>
  <si>
    <t>Noszczyk, Tomasz/0000-0001-6420-633X; Aneseyee, Abreham Berta/0000-0002-3076-3768</t>
  </si>
  <si>
    <t>Noszczyk, Tomasz/Q-9308-2016; Aneseyee, Abreham Berta/AAF-3329-2020</t>
  </si>
  <si>
    <t>Terrestrial carbon storage is important for planning decisions regarding climate change. Therefore, modelling the spatial distribution of carbon storage and valuation can help restore the sustainability of the ecosystems. This study aimed at showing the spatial and temporal variations in carbon storage and valuation in the upper Omo Gibe Basin. Land use/ cover and carbon pool data based on field data collection and laboratory analyses supported by GIS and remote sensing were used. The Integrated Valuation of Ecosystem Services and Tradeoffs (InVEST) software was used for modelling carbon storage. The Global voluntary carbon market price and Tropical Economics of Ecosystems and Biodiversity (TEEB) data were used for describing carbon storage in economic terms. ANOVA was carried out to detect significant differences in carbon stock correlation with parameters. The results show that the annual carbon stock declined by 0.37 t/ha and the carbon market declined from USD 25.04 billion in 1988 to USD 24.01 billion in 2018. The highest loss of carbon storage and valuation was found in forest land followed by grazing land. Moreover, carbon stock was positively correlated with NDVI and habitat quality (p 0.05). Slopes did not affect carbon stock (p 0.05). This study helps promote and enhance carbon trading.</t>
  </si>
  <si>
    <t>Expressing carbon storage in economic terms: The case of the upper Omo Gibe Basin in Ethiopia</t>
  </si>
  <si>
    <t>Banda, Arnold Mahonko; Banda, Kawawa; Sakala, Enock; Chomba, Machaya; Nyambe, Imasiku Anayawa</t>
  </si>
  <si>
    <t>Banda, AM; Banda, K; Sakala, E; Chomba, M; Nyambe, IA</t>
  </si>
  <si>
    <t>WOS:000848218600001</t>
  </si>
  <si>
    <t>10.1016/j.ecoser.2022.101465</t>
  </si>
  <si>
    <t>2212-0416</t>
  </si>
  <si>
    <t>Fleischman, Forrest/0000-0001-6060-4031</t>
  </si>
  <si>
    <t>Fleischman, Forrest/I-8703-2016</t>
  </si>
  <si>
    <t>Ecosystem-based adaptation programs seek to use ecosystem services to help vulnerable human communities adapt to climate change impacts. Proponents of these programs cite biodiversity conservation as a critical cobenefit, however to date, limited studies examine the outcomes of ecosystem-based adaptation interventions, particularly in terms of implications for wildlife. This case study applies the Common International Classification of Ecosystem Services framework to examine an ecosystem-based adaptation program in the Mt. Elgon region of Uganda. Participant interviews within communities previously enrolled in an ecosystem-based adaptation project are used to explore how these programs change local community members' perceived relationships with nature, in the context of environmental change, and the potential implications for wildlife both within and outside of nearby Mt. Elgon National Park. Results indicate that ecosystem-based adaptation programs positively influenced participants' reported conservation values, perceptions, and behaviors; however, wildlife disservices emerged as a significant factor influencing adaptation outcomes and biodiversity conservation co-benefits. This study underscores the importance of incorporating disservices into ecosystem-based adaptation to address factors that may undermine climate resilience gains, particularly as these and other nature-based climate solutions are implemented globally.</t>
  </si>
  <si>
    <t>Exploring wildlife disservices and conservation in the context of ecosystem-based adaptation: A case study in the Mt. Elgon region, Uganda</t>
  </si>
  <si>
    <t>Djagoun, Chabi A. M. S.; Zanvo, S.; Padonou, Elie A.; Sogbohossou, E.; Sinsin, Brice</t>
  </si>
  <si>
    <t>Djagoun, CAMS; Zanvo, S; Padonou, EA; Sogbohossou, E; Sinsin, B</t>
  </si>
  <si>
    <t>WOS:000939138500001</t>
  </si>
  <si>
    <t>10.3390/fire6020077</t>
  </si>
  <si>
    <t>2571-6255</t>
  </si>
  <si>
    <t>Olsson, Lennart/0000-0001-8353-1074; Ribeiro, Natasha/0000-0002-5369-5905</t>
  </si>
  <si>
    <t>Miombo woodlands (MW) are increasingly experiencing widespread land use and land cover change (LULCC). This study explores the influence of fire, agriculture, and slope variability on LULCC in the miombo of the Beira Corridor. Land use and land cover data were derived from three Landsat images for 2001, 2008, and 2018. Slope attributes were derived from the Shuttle Radar Topography Mission (SRTM). Monthly burned data of Moderate-Resolution Imaging Spectroradiometer (MODIS) were used to map fire frequency. The derived data were then used to investigate the relationship between LULCC and fire, agriculture, and slope, based on geographically weighted regression (GWR). In addition, the relationship between LULCC and slope was assessed. Our findings indicate that fire frequency, agriculture, and slope were significantly spatially non-stationary. We found that LULCC was negatively correlated with agriculture in open miombo, but positively correlated in dense miombo. A positive relationship between LULCC and fire was found for dense and open miombo. Changes in agriculture, dense miombo, and open miombo increased towards high slopes. The study improves the understanding of the spatial effect of LULCC drivers. The development and implementation of effective fire management actions is required to promote sustainable forest management and preservation of critical ecosystem services.</t>
  </si>
  <si>
    <t>Exploring Spatial Distributions of Land Use and Land Cover Change in Fire-Affected Areas of Miombo Woodlands of the Beira Corridor, Central Mozambique</t>
  </si>
  <si>
    <t>Semu, Arayaselassie Abebe; Bekele, Tamrat; Carinanos, Paloma; Anwar, Tauseef; Qureshi, Huma</t>
  </si>
  <si>
    <t>Semu, AA; Bekele, T; Carinanos, P; Anwar, T; Qureshi, H</t>
  </si>
  <si>
    <t>WOS:000734741200001</t>
  </si>
  <si>
    <t>10.3390/su132313075</t>
  </si>
  <si>
    <t>Kouassi, Jean-Luc/0000-0002-0222-2438</t>
  </si>
  <si>
    <t>Kouassi, Jean-Luc/AAL-5953-2021</t>
  </si>
  <si>
    <t>Agroforestry is part of the package of good agricultural practices (GAPs) referred to as a reference to basic environmental and operational conditions necessary for the safe, healthy, and sustainable production of cocoa. Furthermore, cocoa agroforestry is one of the most effective nature-based solutions to address global change including land degradation, nutrient depletion, climate change, biodiversity loss, food and nutrition insecurity, and rural poverty and current cocoa supply chain issues. This study was carried out in South-Western Cote d'Ivoire through a household survey to assess the willingness of cocoa farmers to adopt cocoa agroforestry, a key step towards achieving sustainability in the cocoa supply chain markedly threatened by all types of biophysical and socio-economic challenges. In total, 910 cocoa households were randomly selected and individually interviewed using a structured questionnaire. Findings revealed that from the overwhelming proportion of farmers practicing full-sun cocoa farming with little or no companion trees associated, 50.2 to 82.1% were willing to plant and to keep fewer than 20 trees per ha in their farms for more than 20 years after planting. The most preferred trees provide a range of ecosystem services, including timber and food production, as well as shade regulation. More than half of the interviewed households considered keeping in their trees in their plantations for more than 20 years subject to the existence of a formal contract to protect their rights and tree ownership. This opinion is significantly affected by age, gender, access to seedlings of companion trees and financial resources. A bold step forward towards transitioning to cocoa agroforestry and thereby agroecological intensification lies in (i) solving the issue of land tenure and tree ownership by raising awareness about the new forest code and, particularly, the understanding of cocoa agroforestry, (ii) highlighting the added value of trees in cocoa lands, and (iii) facilitating access to improved cocoa companion tree materials and incentives. Trends emerged from this six-year-old study about potential obstacles likely to impede the adoption of agroforestry by cocoa farmers meet the conclusions of several studies recently rolled out in the same region for a sustainable cocoa sector, thereby confirming that not only the relevance of this work but also its contribution to paving the way for the promotion of agroecological transition in cocoa farming.</t>
  </si>
  <si>
    <t>Exploring Barriers to Agroforestry Adoption by Cocoa Farmers in South-Western Cote d'Ivoire</t>
  </si>
  <si>
    <t>Abugre, Simon; Sackey, Emmanuel Kwaku</t>
  </si>
  <si>
    <t>Abugre, S; Sackey, EK</t>
  </si>
  <si>
    <t>WOS:000728768200001</t>
  </si>
  <si>
    <t>10.1007/s00267-021-01573-9</t>
  </si>
  <si>
    <t>1432-1009</t>
  </si>
  <si>
    <t>0364-152X</t>
  </si>
  <si>
    <t>Noszczyk, Tomasz/0000-0001-6420-633X; Aneseyee, Abreham Berta/0000-0002-3076-3768; Feyisa, Gudina L/0000-0002-2521-7519</t>
  </si>
  <si>
    <t>Noszczyk, Tomasz/Q-9308-2016; Aneseyee, Abreham Berta/AAF-3329-2020; Feyisa, Gudina L/E-4988-2013</t>
  </si>
  <si>
    <t>The provision of freshwater is essential for sustaining human life. Understanding the water provision modelling associated with the Land Use/Cover (LUC) change and climatic factors is vital for landscape water resource management. The Winike watershed is the largest tributary in the upper Omo Gibe basin of Ethiopia. This research aims to analyze the spatial and temporal change in the water yield to investigate the water yield contribution from the watershed based on the variation in input parameters. The Integrated Valuation of Ecosystem Services and Tradeoffs Tool (InVEST) water yield model was used to evaluate the spatial and temporal variation of the water yield in different years (1988, 1998, 2008 and 2018). The data required for this model include LUC data from satellite images, reference evapotranspiration, root depth, plant available water, precipitation, season factor (Z), and a biophysical table. The analysis of LUC change shows a rapid conversion of grazing land, shrubland, and forest land into cultivated land. There has been a significant variation in water provision, which increased from 1.83 x 10(9) m(3) in 1988 to 3.35 x 10(9) m(3) in 2018. Sub-watersheds 31, 32, and 39 in the eastern part of the watershed contributed more water due to higher precipitation and lower reference evapotranspiration. The major increase in the contribution of water yield was in built-up land by 207.4%, followed by bare land, 148.54%, and forest land by 63%. Precipitation had a greater impact on water yield estimation compared with the other input parameters. Hence, this research helps decision-makers to make informed decisions regarding new policies for LUC change improvement to maintain the water resources in the Winike watershed.</t>
  </si>
  <si>
    <t>Evaluation of Water Provision Ecosystem Services Associated with Land Use/Cover and Climate Variability in the Winike Watershed, Omo Gibe Basin of Ethiopia</t>
  </si>
  <si>
    <t>Milheiras, Sergio G.; Sallu, Susannah M.; Marshall, Andrew R.; Shirima, Deo D.; Kioko, Esther N.; Loveridge, Robin; Moore, Eleanor; Olivier, Pieter; Teh, Yit Arn; Rushton, Stephen; Pfeifer, Marion</t>
  </si>
  <si>
    <t>Milheiras, SG; Sallu, SM; Marshall, AR; Shirima, DD; Kioko, EN; Loveridge, R; Moore, E; Olivier, P; Teh, YA; Rushton, S; Pfeifer, M</t>
  </si>
  <si>
    <t>WOS:000958611700001</t>
  </si>
  <si>
    <t>10.3390/quat6010013</t>
  </si>
  <si>
    <t>2571-550X</t>
  </si>
  <si>
    <t>Mathewos, Markos/0000-0002-7862-9568</t>
  </si>
  <si>
    <t>Aga, Alemu O./AAC-2760-2020</t>
  </si>
  <si>
    <t>The global ecosystem services that are essential to sustaining life on the planet have been disrupted by different anthropogenic activities. This study's objective is to examine how ecosystem services vary with changes in land use and land cover (LULC) across 29 years at the Matenchose watershed. Landsat images for 1991 (TM), 2003 (ETM+), and 2020 (OLI-8) were used for the categorization of LULC. To evaluate the changes in ecosystems service valuations (ESVs) as a result of LULC changes in combination with ArcGIS, the value transfer valuation approach was utilized. Farmlands, towns, and bare land exhibited growing trends among the five major LULC classes, but forest and grassland showed declining trends. From 1991 to 2020, ESVs decreased by a total of US $157.24 million due to the LULC modifications. In terms of ESV functions, provisional services (US $89.23 million) and cultural services (US $69.36 million) made up the majority of the loss of ESV. Overall, the reduction of ESV showed the environment is degrading because of existing LULC changes, this calls for immediate sustainable land management intervention by responsible actors. To attain sustainable development goals regarding food and life on the land, it is imperative to reverse the loss of ecosystem services.</t>
  </si>
  <si>
    <t>Evaluation of the Linkages between Ecosystem Services and Land Use/Land Cover Changes in Matenchose Watershed, Rift Valley Basin, Ethiopia</t>
  </si>
  <si>
    <t>Ebissa, Gizaw; Fetene, Aramde; Desta, Hayal</t>
  </si>
  <si>
    <t>Ebissa, G; Fetene, A; Desta, H</t>
  </si>
  <si>
    <t>WOS:000998891500001</t>
  </si>
  <si>
    <t>10.1016/j.indic.2023.100256</t>
  </si>
  <si>
    <t>Getahun, Yitea Seneshaw Seneshaw/0000-0001-6479-1954; Tesfay, Fikrey/0000-0002-6421-3262</t>
  </si>
  <si>
    <t>Getahun, Yitea Seneshaw Seneshaw/AAS-9048-2021; Tesfay, Fikrey/AAW-5623-2020</t>
  </si>
  <si>
    <t>Land use/land cover (LULC) changes are the foremost drivers that enormously modified ecosystem services in Ethiopia. Evaluating LULC changes impacts on ecosystem services values (ESV) is vital to show the susceptibility of ecosystem services and also have an indispensable role in land resource management. This study was conducted to (1) determine the tempo-spatial LULC changes; and (2) estimate the ESV in response to LULC changes in the Chacha Watershed, central highlands of Ethiopia. A supervised image classification technique using the maximum likelihood classifier was employed to analyze the trends of LULC changes over the past 24 years, i.e., 1997-2021 periods. The ESV of the identified LULC types was estimated using ecosystem service value coefficients. The findings revealed that the largest area of the Chacha Watershed was covered by cultivated land, followed by open grassland and forest land. The cultivated land decreased by 16.30% whose rate is about 5.09 km(2) yr(-1). In contrast, the forest land increased by 49.52% with an annual increasing rate of 1.17 km(2). Moreover, the built-up area showed a 905.06% increase in size during the analysis periods. The estimated overall ESV of each analysis period ranged from US$ 32.7 million in 1997 to US$ 35.56 million in 2006. The largest ESV was recorded for the cultivated land, followed by the open grassland and the forest land. Annually, there is a net positive gain of US$ 80 thousand of change of ESV in the study watershed. This indicates that the small positive change in the size of the forest land has significantly increased the ESV. The promising positive change of the ESV for the forest land, the open grassland, and the riverbeds is an indication that the total ESV can be maximized by increasing the land coverage for these three LULC types in the study watershed. The resulting scientific insights and knowledge are essential to highlight existing concerns on the tempo-spatial changes of LULC and their associated impacts on the ESV. This may in turn assist policy- and decision-makers and land-use planners to make an appropriate resource allocation decision in order to achieve sustainable management of ecosystems and their key attributes.</t>
  </si>
  <si>
    <t>Evaluating the impact of land use land cover changes on the values of ecosystem services in the Chacha Watershed, Ethiopia's central highland</t>
  </si>
  <si>
    <t>Musetsho, Khangwelo Desmond; Chitakira, Munyaradzi; Nel, Willem</t>
  </si>
  <si>
    <t>Musetsho, KD; Chitakira, M; Nel, W</t>
  </si>
  <si>
    <t>WOS:000719331500001</t>
  </si>
  <si>
    <t>10.3390/rs13214288</t>
  </si>
  <si>
    <t>Ochege, Friday Uchenna/0000-0002-6661-0966; Ochege, Friday Uchenna/0000-0002-6661-0966; 鲍, 玉海/0000-0002-0773-5945; Dou, Yinyin/0000-0002-0119-1473; pan, tao/0000-0003-4818-2379</t>
  </si>
  <si>
    <t>Ochege, Friday Uchenna/AAF-6958-2021; Ochege, Friday Uchenna/HGC-4529-2022; 鲍, 玉海/O-7641-2014</t>
  </si>
  <si>
    <t>Dramatic urban land expansion and its internal sub-fraction change during 2000-2020 have taken place in Africa; however, the investigation of their spatial heterogeneity and dynamic change monitoring at the continental scale are rarely reported. Taking the whole of Africa as a study area, the synergic approach of normalized settlement density index and random forest was applied to assess urban land and its sub-land fractions (i.e., impervious surface area and vegetation space) in Africa, through time series of remotely sensed images on a cloud computing platform. The generated 30-m resolution urban land/sub-land products displayed good accuracy, with comprehensive accuracy of over 90%. During 2000-2020, the evaluated urban land throughout Africa increased from 1.93 x 10(4) km(2) to 4.18 x 10(4) km(2), with a total expansion rate of 116.49%, and the expanded urban area of the top six countries accounted for more than half of the total increments, meaning that the urban expansion was concentrated in several major countries. A turning green Africa was observed, with a continuously increasing ratio of vegetation space to built-up area and a faster increment of vegetation space than impervious surface area (i.e., 134.43% vs., 108.88%) within urban regions. A better living environment was also found in different urbanized regions, as the newly expanded urban area was characterized by lower impervious surface area fraction and higher vegetation fraction compared with the original urban area. Similarly, the humid/semi-humid regions also displayed a better living environment than arid/semi-arid regions. The relationship between socioeconomic development factors (i.e., gross domestic product and urban population) and impervious surface area was investigated and both passed the significance test (p &lt; 0.05), with a higher fit value in the former than the latter. Overall, urban land and its fractional land cover change in Africa during 2000-2020 promoted the well-being of human settlements, indicating the positive effect on environments.</t>
  </si>
  <si>
    <t>Evaluating the Dynamic Changes of Urban Land and Its Fractional Covers in Africa from 2000-2020 Using Time Series of Remotely Sensed Images on the Big Data Platform</t>
  </si>
  <si>
    <t>Gumede, S. Thobeka; Smith, David A. Ehlers; Smith, Yvette C. Ehlers; Ngcobo, Samukelisiwe P.; Sosibo, Mbalenhle T.; Maseko, Mfundo S. T.; Downs, Colleen T.</t>
  </si>
  <si>
    <t>Gumede, ST; Smith, DAE; Smith, YCE; Ngcobo, SP; Sosibo, MT; Maseko, MST; Downs, CT</t>
  </si>
  <si>
    <t>WOS:000793466600009</t>
  </si>
  <si>
    <t>10.1016/j.indic.2022.100178</t>
  </si>
  <si>
    <t>Ecosystem Service value (ESV) is a technique of assigning monetary value to the services and goods of an ecosystem. The rapid change in land-use land cover (LULC) is a major factor for the change in the capacity of Ecosystem Services (ES). Understanding LULC change and its impact on ESV is vital for decision-making processes. We quantify the spatiotemporal variation of ESV of the Kaffa biosphere reserve in association with LULC dynamics, which is part of the Eastern Afromontane biodiversity hotspot areas. Eight LULC types were identified following a supervised classification using a maximum likelihood technique in ArcGIS 10.5. The ES coefficients published by Costanza and others in 2014 were used to estimate the monetary value through the benefit transfer method. Sensitivity analysis was conducted to control the effect of coefficients on the estimated ESV. The results showed declining of ESV from US$ 5818 million to US$ 5536.9 million from 1986 to 2019 and are expected to decline to US$ 5222.8 million in 2049. The change in ESV revealed a total loss of 4.8%. The reasons for the decline in ESV of the biosphere reserve were the conversion of forestland, grassland, and wetland to settlement and agricultural areas. From the land-use types, the contribution of wetland, forest, and agriculture was the most dominant land use in ESV. Genetic resources, climate regulation, water regulation, and recreation were the highest contributors to the total ESV. We conclude that the cause for the decline of ESV is a land-use change that caused ecosystem degradation.</t>
  </si>
  <si>
    <t>Estimating the total ecosystem services value of Eastern Afromontane Biodiversity Hotspots in response to landscape dynamics</t>
  </si>
  <si>
    <t>Yebeyen, Dagnew; Nemomissa, Sileshi; Sileshi, Gudeta W.; Zewdie, Worku; Hailu, Binyam T.; Rodriguez, Rosana Lopez; Desalegne, Fikremariam H.; Woldie, Tefera M.</t>
  </si>
  <si>
    <t>Yebeyen, D; Nemomissa, S; Sileshi, GW; Zewdie, W; Hailu, BT; Rodriguez, RL; Desalegne, FH; Woldie, TM</t>
  </si>
  <si>
    <t>WOS:000840188400001</t>
  </si>
  <si>
    <t>10.3390/ijerph19159073</t>
  </si>
  <si>
    <t>Bimerew, Dawit Alemu/0000-0002-1334-5855; Tesfaw, Amare/0000-0002-8672-9147</t>
  </si>
  <si>
    <t>Today, evaluating ecological wellbeing and ecosystem services is becoming a great concern towards conserving the natural resource base. Healthy functioning ecosystems have fundamental roles for aiding humankind to lead a healthy life and ensure an improved social welfare. Estimating the non-market benefits of ecosystem services can help experts and the public frame policy directions designed for landscape development. The ecosystem of the Eucalyptus hotspot highlands of northwestern Ethiopia, where this study was carried out, provides services that are essential to changes in the life of the society and biodiversity. However, in recent years, the ecosystem is facing a serious threat from intensive monoculture plantations of Eucalyptus. This has resulted in transformation of the cultural landscapes and a loss of biodiversity. The problem in turn calls for designing appropriate ecological improvement programs. Thus, the current study examined the preferences of residents concerning this area and estimated their willingness to pay (WTP) for the proposed ecosystem improvement programs using a Choice Experiment approach. Data were aggregated from 388 residents using a questionnaire survey in January 2020. The survey contained ecological improvement schemes and a hypothetical event by which respondents expressed their willingness to pay a yearly utility fee as a compensation for the improvement programs. Results showed significant differences in resident preferences towards the proposed ecological improvement attributes. The findings also indicated that the socioeconomic backgrounds of residents contributed for the heterogeneity in their WTP for ecological improvement schemes. Accordingly, the marginal willingness to pay of residents was USD 205/person/year for the respective ecological improvement attributes. The findings suggest that policy makers should consider such attribute-based public preferences while planning landscape development and conservation programs. This study can provide vital policy implications and contribute to knowledge as it presents how the non-market valuations of ecosystems help maximize social welfare.</t>
  </si>
  <si>
    <t>Estimating the Economic Values of Restricted Monoculture Eucalyptus Plantations: A Choice Modeling Approach</t>
  </si>
  <si>
    <t>Berhanu, Yericho; Dalle, Gemedo; Sintayehu, Dejene W.; Kelboro, Girma; Nigussie, Abebe</t>
  </si>
  <si>
    <t>Berhanu, Y; Dalle, G; Sintayehu, DW; Kelboro, G; Nigussie, A</t>
  </si>
  <si>
    <t>WOS:000689296400001</t>
  </si>
  <si>
    <t>10.3389/fenvs.2021.686077</t>
  </si>
  <si>
    <t>JUL 22</t>
  </si>
  <si>
    <t>2296-665X</t>
  </si>
  <si>
    <t>Koetse, Mark J/0000-0002-9066-8500; van Beukering, Pieter/0000-0001-7146-4409</t>
  </si>
  <si>
    <t>Koetse, Mark J/K-9483-2013; van Beukering, Pieter/L-3509-2013</t>
  </si>
  <si>
    <t>Nature-based solutions (NBS) provide a promising means to a climate resilient future. To guide investments in NBS, stated preference studies have become a common tool to evaluate the benefits of NBS in developing countries. Due to subsistence lifestyles and generally lower incomes, SP studies in developing countries increasingly use time payments as an alternative to the traditionally implemented money payments. It remains unclear, however, how time values should be converted into money values, how the payment affects willingness to pay (WTP) estimates, and how this influence varies across settings with different levels of market integration. We compare the results of choice experiments that use either time or money payments and that are implemented in urban and rural Ghana. The choice experiments target to value different NBS aimed at erosion prevention and other ecosystem service benefits along the highly erosion prone Ghanaian coastline. Time payments are converted into monetary units using two generic wage-based conversion rates and one novel individual-specific non-wage-based conversion rate. We find higher WTP estimates for the time payments. Moreover, we find that the underlying implicit assumptions related to the currently commonly applied generic wage-based conversion rates do not hold. Finally, we find higher levels of market integration and smaller WTP disparities in the urban site, providing evidence that market integration allows for convergence of WTP estimates. These results provide guidance on the accurate estimation of NBS benefits through the implementation of stated preference studies with time payments.</t>
  </si>
  <si>
    <t>Estimating Benefits of Nature-based Solutions: Diverging Values From Choice Experiments With Time or Money Payments</t>
  </si>
  <si>
    <t>Christianson, Anne B.; Montgomery, Rebecca; Fleischman, Forrest; Nelson, Kristen C.</t>
  </si>
  <si>
    <t>Christianson, AB; Montgomery, R; Fleischman, F; Nelson, KC</t>
  </si>
  <si>
    <t>WOS:000881557200001</t>
  </si>
  <si>
    <t>10.3390/su142114256</t>
  </si>
  <si>
    <t>Ansah, Christabel Edena/0000-0002-7194-4944; Ibrahim-Mahmoud, Mahmoud/0000-0002-0432-0429; Thiel, Michael/0000-0001-8350-0841</t>
  </si>
  <si>
    <t>Kleemann, Janina/AAN-7171-2020</t>
  </si>
  <si>
    <t>The Niger Delta belongs to the largest swamp and mangrove forests in the world hosting many endemic and endangered species. Therefore, its conservation should be of highest priority. However, the Niger Delta is confronted with overexploitation, deforestation and pollution to a large extent. In particular, oil spills threaten the biodiversity, ecosystem services, and local people. Remote sensing can support the detection of spills and their potential impact when accessibility on site is difficult. We tested different vegetation indices to assess the impact of oil spills on the land cover as well as to detect accumulations (hotspots) of oil spills. We further identified which species, land cover types, and protected areas could be threatened in the Niger Delta due to oil spills. The results showed that the Enhanced Vegetation Index, the Normalized Difference Vegetation Index, and the Soil Adjusted Vegetation Index were more sensitive to the effects of oil spills on different vegetation cover than other tested vegetation indices. Forest cover was the most affected land-cover type and oil spills also occurred in protected areas. Threatened species are inhabiting the Niger Delta Swamp Forest and the Central African Mangroves that were mainly affected by oil spills and, therefore, strong conservation measures are needed even though security issues hamper the monitoring and control.</t>
  </si>
  <si>
    <t>Environmental Contamination of a Biodiversity Hotspot-Action Needed for Nature Conservation in the Niger Delta, Nigeria</t>
  </si>
  <si>
    <t>Venance-Paques Gniayou, Kouadio; Affia Sonmia Francia, Kossonou; N'guessan Lucien, Diby; Kouame Kra Modeste, Adingra; Constant Yves, Adou Yao</t>
  </si>
  <si>
    <t>Gniayou, KVP; Francia, KAS; Lucien, DN; Modeste, AKK; Yves, AYC</t>
  </si>
  <si>
    <t>WOS:000738593000001</t>
  </si>
  <si>
    <t>10.3390/land10121373</t>
  </si>
  <si>
    <t>Changes in land use and land cover (LULC) are the leading contributors to the decline and loss of ecosystem services in the world. The present study covered the Central Rift Valley lakes basin in Ethiopia, focusing on the valley floor and the East and West escarpments, to analyze changes in LULC and to estimate associated losses in ecosystem service values (ESVs). Covering both upstream and downstream areas in the basin, the study addressed major gaps in existing studies by connecting the sources and sinks of material (e.g., sediment and water) in source-to-lake systems. Additionally, the study facilitated the identification of critical areas for conserving natural resources and reversing the decline of associated ESVs in the Central Rift Valley. A post-classification comparison approach was used to detect LULC changes between 1973 and 2020 using four Landsat images from 1973, 1990, 2005 and 2020. The value transfer valuation method was used to estimate the changes in ESVs due to LULC changes. Among the seven major identified LULC classes, farmlands, settlements, and bare lands showed positive changes, while forestlands, grasslands, shrublands and waterbodies showed negative changes over the last 47 years. The expansion of farmlands, for example, has occurred at the expense of grasslands, forestlands and shrublands. The changes in LULC over a period of 47 years resulted in a total loss of US $62,110.4 x 10(6) in ESVs. The contributors to the overall loss of ESVs in decreasing order are provisioning services (US $33,795.1 x 10(6)), cultural services (US $28,981.5 x 10(6)) and regulating services (US $652.9 x 10(6)). The results imply that addressing the degradation of land and water resources is crucial to reversing the loss of ecosystem services and achieving the national Sustainable Development Goals (SDGs) related to food and water security (SDGs 2 and 6) and life on land (SDG 15).</t>
  </si>
  <si>
    <t>Effects of Long-Term Land Use and Land Cover Changes on Ecosystem Service Values: An Example from the Central Rift Valley, Ethiopia</t>
  </si>
  <si>
    <t>Muhammed, Annissa; Elias, Eyasu</t>
  </si>
  <si>
    <t>Muhammed, A; Elias, E</t>
  </si>
  <si>
    <t>WOS:000813744500001</t>
  </si>
  <si>
    <t>10.1186/s12862-022-02032-7</t>
  </si>
  <si>
    <t>JUN 20</t>
  </si>
  <si>
    <t>Ahmedin, Annissa Muhammed/0000-0003-3004-4728</t>
  </si>
  <si>
    <t>Background Increasing evidence suggests that anthropogenic effects are responsible for drastic changes in landscape patterns and ecosystem services. This study aims to assess the effects of landscape change and agro-climatic variation on selected soil physical and chemical properties in the Bale Mountains national park. A combination of stratified and systematic sampling techniques was employed to draw representative soil samples. A total of 72 soil samples (3 agro-climatic zones x 3 land cover types x 2 habitat gradients x 4 replications = 72) at a depth of 0-20 cm were collected for the soil physical and chemical property analysis. A two-way analysis of variance was conducted to determine the level of variation in soil parameters. Tukey's honest significance difference (HSD) test was used to compare treatment means at a 0.05 level of significance. Results The results suggest that soil parameters differed significantly (p &lt; 0.05) among agro-climatic zones, land cover, and habitat gradients. The soil pH, SOC, TN, AP, CEC and clay content were significantly higher in the lower altitude, natural vegetation and interior habitat, whereas the soil sand and silt content as well as the soil bulk density were significantly higher in the farmland and edge habitat. Conclusions Conservation and restoration priority should be given to those vegetation types and ecosystems that are highly affected by human interferences such as the grassland in the middle altitude, ericaceous land in the higher altitude, and moist forest in the lower altitudes.</t>
  </si>
  <si>
    <t>Effects of habitat gradient and agro-climatic variation on selected soil physical and chemical properties in the Bale Mountains national park, south-eastern Ethiopia</t>
  </si>
  <si>
    <t>Ruwanza, Sheunesu; Thondhlana, Gladman</t>
  </si>
  <si>
    <t>Ruwanza, S; Thondhlana, G</t>
  </si>
  <si>
    <t>WOS:000903363800001</t>
  </si>
  <si>
    <t>10.3390/su142416527</t>
  </si>
  <si>
    <t>Policy failure in controlling horizontal urban expansion coupled with agricultural/cultivated land expansion typically leads to forest degradation mostly in developing countries. Peri-urban areas are havens and vulnerable and dispute areas of uncontrolled urban expansion and forest degradation. This study was aimed to assess the effect of cultivated land and urban expansion land use/land cover change (LULCC) dynamics rate on peri-urban forest degradation and implications on sustainable environment management there by identifying the derivers of LULCC. The study used Landsat images of 2002, 2010 and 2018 and examines the underlying factors. The results revealed significant conversion from forest and grass land to built-up and cultivated land. The proportion of built-up area and cultivated land increased to 75 ha yr(-1) and 85 ha yr(-1) of the study area from 2002 to 2018, respectively. The identified drivers were generally grouped as proximate and underlying drivers. The effect of driving factors in shaping LULCC tends to remain stable over time, and the gradual enforcement of spatial planning policies appears to be important factors in dynamics of LULCC. Hence, it was suggested that integrated land-use planning and management has a paramount importance of reducing peri-urban forest degradation and maintaining sustainable environmental management.</t>
  </si>
  <si>
    <t>Effects of Agricultural Land and Urban Expansion on Peri-Urban Forest Degradation and Implications on Sustainable Environmental Management in Southern Ethiopia</t>
  </si>
  <si>
    <t>Davids, Rashieda; Rouget, Mathieu; Burger, Margaret; Mahood, Kirsten; Ditlhale, Ntswaki; Slotow, Rob</t>
  </si>
  <si>
    <t>Davids, R; Rouget, M; Burger, M; Mahood, K; Ditlhale, N; Slotow, R</t>
  </si>
  <si>
    <t>WOS:000897854700001</t>
  </si>
  <si>
    <t>10.1002/ldr.4545</t>
  </si>
  <si>
    <t>Houssoukpevi, Issiakou Allade/0000-0002-9810-2114</t>
  </si>
  <si>
    <t>Land use change is one of the most important determinants of carbon storage and dynamics in ecosystems. Areas in the proximity of metropoles undergo land use changes but are poorly studied for their soil and biomass carbon budget, especially in Africa. Close to Benin's economic capital, the Lama Territory located on the Allada Plateau and is subject to high demographic and urbanization pressures. Carbon (C) stocks in the region are likely to be rapidly changing. This research assessed the land use changes and quantified the spatial distribution and variation of C stocks between 2000 and 2018 on the Ferralsols of the study area. Random forest models using spectral bands of LANDSAT images and some spectral indices as predictors were calibrated to classify the land use. C stocks of four C pools (aboveground, belowground biomass, litter, and soil) were mapped with InVEST (integrated valuation of ecosystem services and tradeoffs) model. Land use change occurred in 61% of the Ferralsol area between 2000 and 2018. The surface of forests and crop-plantation associations decreased in benefit of tree plantations, adult palm groves, and built-up areas. With the loss of forest surface and the increasing urbanization, C stocks of the region decreased by -218 Gg C with 4% uncertainty (-175 Gg C in soil pools, and - 125 Gg C in aboveground biomass with both 6% uncertainty) between 2000 and 2018. Results highlight: (i) the need for soil C stock accounting to avoid underestimation of C stocks evolution in a rural region; and (ii) the relevance of tree plantations and deforestation control to maintain the C stocks in tropical areas.</t>
  </si>
  <si>
    <t>Effect of land use change on carbon stocks in an agricultural region of southern Benin</t>
  </si>
  <si>
    <t>Tesfay, Fikrey; Kibret, Kibebew; Gebrekirstos, Aster; Hadgu, Kiros Meles</t>
  </si>
  <si>
    <t>Tesfay, F; Kibret, K; Gebrekirstos, A; Hadgu, KM</t>
  </si>
  <si>
    <t>WOS:000828469500005</t>
  </si>
  <si>
    <t>10.5751/ES-13292-270301</t>
  </si>
  <si>
    <t>Börjeson, Lowe/0000-0002-2445-2699; Gordon, Line/0000-0002-3520-4340; Sinare, Hanna/0000-0001-5236-9203; Peterson, Garry/0000-0003-0173-0112</t>
  </si>
  <si>
    <t>Börjeson, Lowe/AAB-5552-2020; Gordon, Line J/A-4614-2010; Peterson, Garry/C-1309-2008</t>
  </si>
  <si>
    <t>Burkina Faso and the wider Sahel region have experienced substantial changes in rainfall, population, and landscape use. These changes have altered ecosystem services, the benefits that people receive from ecosystems, and rural livelihoods. However, it is difficult to assess the magnitude of these changes because of missing and fragmented social, agricultural, and ecological data. We estimated changes in 10 key provisioning ecosystem services in rural Burkina Faso between 1952 and 2016. We used a simple model of plausible social-ecological changes to make a historical extrapolation that bridges these data gaps, and assessed historical changes. Our approach combined the interpretation of historic aerial photographs and satellite images, with field observations and interviews. We applied the approach for six villages in two administrative regions for six points in time. We modeled the use of historic ecosystems by analyzing a range of estimates of changes in the generation of each service and its value to people. We found that cultivated ecosystem services have increased 1.5-23 times over the study period, while the non-cultivated ecosystem services firewood, construction material, and medicine have decreased to 66-20% of their previous values. Per capita production of cultivated ecosystem services has remained relatively stable, while the per capita production of all other ecosystem services has decreased, to 54-11% of their 1952 values. Although alternatives are available for some ecosystem services, such as medicine and construction material, there are currently limited alternatives available for other services, such as firewood. Decline in wild food availability and consumption is likely to reduce the nutritional value of rural people's food. Our analysis of changes demonstrates that shrubs and trees on fields generate many ecosystem services that are key to rural livelihoods, and that efforts to enhance crop yields should maintain shrubs and trees. Our approach for estimating historical ecosystem services may also be useful to apply in other data scarce regions.</t>
  </si>
  <si>
    <t>Ecosystem services in Sahelian village landscapes 1952-2016: estimating change in a data scarce region</t>
  </si>
  <si>
    <t>White, Joseph D. M.; Stevens, Nicola; Fisher, Jolene T.; Archibald, Sally; Reynolds, Chevonne</t>
  </si>
  <si>
    <t>White, JDM; Stevens, N; Fisher, JT; Archibald, S; Reynolds, C</t>
  </si>
  <si>
    <t>WOS:000786877300001</t>
  </si>
  <si>
    <t>10.3390/land11040500</t>
  </si>
  <si>
    <t>Tamene, Lulseged/0000-0002-4846-2330; Melesse, Assefa M/0000-0003-4724-9367; Gebrehiwot, Solomon Gebreyohannis/0000-0001-7190-3176; BIRATU, ABERA ASSEFA/0000-0001-8330-2810; Abera, Wuletawu/0000-0002-3657-5223</t>
  </si>
  <si>
    <t>Tamene, Lulseged/GPC-7434-2022; Melesse, Assefa M/F-9931-2013</t>
  </si>
  <si>
    <t>Land degradation and discontinuation of ecosystem services (ES) are a common phenomenon that causes socio-economic and environmental problems in Ethiopia. However, a dearth of information is known about how ES are changing from the past to the future with regard to land use land cover (LULC) changes. This study aimed at estimating the values of ES based on the past and future LULC changes in central Ethiopia. Maximum likelihood classifier and cellular automataartificial neuron network (CA-ANN) models that integrate the module for land use change evaluation (MOLUSE) were used to classify and predict LULC. The CA-ANN model learning and validation was employed to predict LULC of 2031 and 2051. Following LULC change detection and prediction, the total ES values were estimated using the benefit transfer method. Results revealed that forests, wetlands, grazing lands, shrub-bush-woodlands, and water bodies were reduced by 9755 ha (37%), 4092 ha (38.4%), 21,263 ha (81%), 63,161 ha (25.7%), and 905 ha (1%), respectively, between 1986 and 2021. Similarly, forests, wetlands, grazing lands, shrub-bush lands, and water bodies will experience a decline of 1.5%, 0.5%, 2.6%, 19.6%, and 0.1%, respectively. Meanwhile, cultivated lands, bare-lands, and built-up areas will experience an increase between 1986 and 2051. The estimated total ES values were reduced by US$58.3 and 85.4 million in the period 1986-2021 and 1986-2051. Food production and biological control value increased while 15 other ES decreased throughout the study periods. Proper land use policy with strategic actions, including enforcement laws for natural ecosystems protection, afforestation, ecosystems restoration, and conservation practices, are recommended to be undertaken to enhance multiple ES provision.</t>
  </si>
  <si>
    <t>Ecosystem Service Valuation along Landscape Transformation in Central Ethiopia</t>
  </si>
  <si>
    <t>Assefa, Workiyie Worie; Eneyew, Belachew Getnet; Wondie, Ayalew</t>
  </si>
  <si>
    <t>Assefa, WW; Eneyew, BG; Wondie, A</t>
  </si>
  <si>
    <t>WOS:000906731200001</t>
  </si>
  <si>
    <t>10.1561/112.00000551</t>
  </si>
  <si>
    <t>1618-1530</t>
  </si>
  <si>
    <t>1104-6899</t>
  </si>
  <si>
    <t>Muchapondwa, Edwin/0000-0002-3400-7548</t>
  </si>
  <si>
    <t>Forest ecosystem services are critical for human well-being as well as functioning and growth of economies. However, despite the growing demand for these services, they are hardly given due consideration in public policy formulation. The values attached to these services by local communities are also generally unknown in developing countries. Using a case study of the Mau forest conservancy in Kenya, this study applied a choice experiment technique to estimate the value attached to salient forest ecosystem services by forestadjacent communities. The choices were generated from an efficient design, and three models (conditional logit, random parameter logit model and random parameter logit model with interactions) were applied to the resultant data. The results revealed high levels of preference heterogeneity across households, including preferences for programs that guarantee improved forest cover, reduced flood risk, and high drinking water quality and quantity. There was a demonstrated welfare loss from choosing alternatives with medium rather than low wildlife population. Further, the results revealed that forest adjacent communities mind more about the welfare of downstream communities, as revealed by the high willingness to pay for flood mitigation, showing that these communities are not only concerned with private benefits, but also the welfare of society. Policy recommendations are also highlighted.</t>
  </si>
  <si>
    <t>Economic Valuation of Forest Ecosystem Services in Kenya: Implication for Design of PES Schemes and Participatory Forest Management</t>
  </si>
  <si>
    <t>Charnley, Susan</t>
  </si>
  <si>
    <t>Charnley, S</t>
  </si>
  <si>
    <t>WOS:000860614200003</t>
  </si>
  <si>
    <t>10.1007/s10661-022-10498-7</t>
  </si>
  <si>
    <t>Quantifying the recent LULC changes and associated impacts on pastoral and agro-pastoral livelihood systems is important since the effects of LULC changes on environmental resources and human livelihood are not fully understood in our study area. This paper analysed the trend of land use/land cover (LULC) dynamics and its implications on natural resources and human livelihood in the Middle Awash Valley, Central Ethiopian Rift Valley. For the purpose, Landsat imageries of thematic mapper (1987), enhanced thematic mapper (2002) and operational land imager and thermal infrared sensor (2016) were employed and analysed using Remote Sensing and Geographic Information System (GIS) software and techniques, and qualitative data analysis had been performed as well. The results showed that cultivated land expanded at a rate of 2.6% year(-1), whereas forestland and grassland shrunk at a rate of 1.2% year(-1) and 2.4% year(-1), respectively. The invasive Prosopis juliflora has been expanded from 3.7% in 1987 to 37.9% in 2016 at a rate of 1.2% year(-1). The introduction of both small- and large-scale commercial irrigation farming and the implementation of villagization programme focused on transforming pastoralists into sedentary lifestyles. Consequently, irrigation farming, launching of villagization, climate variability as in series of droughts, construction of water dam and the rapid expansion of Prosopis juliflora were the major drivers of LULC changes in the study area. Although we found some positive developments such as improvement on infrastructural and social services (e.g. school and domestic water supply), income diversification and ecological benefits from Prosopis juliflora (e.g. saline soil treatment, carbon sequestration and soil erosion control), there were a range of negative impacts resulting from LULC changes in the study area. LULC changes reduced quality of rangeland resources as the ecologically and economically valuable indigenous tree and grass varieties were significantly degraded. As a result, the traditional pastoral livelihood system has been much vulnerable with the LULC dynamism of the study area. Furthermore, the implementation of the villagization programme has brought socioeconomic impacts on the community and challenges on the ecology, e.g. changing productive rangeland to irrigation crop farms. Our research results, thus, suggest the urgent need for relevant policy interventions in support of the pastoral livelihoods and landscapes with the modification in the implementation of villagization as well as irrigation farming programmes and its better management and controlling Prosopis juliflora expansion in the study area.</t>
  </si>
  <si>
    <t>Dynamics of land use/land cover: implications on environmental resources and human livelihoods in the Middle Awash Valley of Ethiopia</t>
  </si>
  <si>
    <t>Mauki, Dickson; Kilonzo, Mhuji</t>
  </si>
  <si>
    <t>Mauki, D; Kilonzo, M</t>
  </si>
  <si>
    <t>WOS:000855691600001</t>
  </si>
  <si>
    <t>10.1016/j.ecolind.2022.108983</t>
  </si>
  <si>
    <t>Yang, Hongqiang/0000-0002-6598-2936; Wang, Weifeng/0000-0002-9752-6185</t>
  </si>
  <si>
    <t>Yang, Hongqiang/AAV-2376-2021; Wang, Weifeng/H-5642-2011</t>
  </si>
  <si>
    <t>The mechanism of reducing deforestation emissions in developing countries (REDD+) could play an increased role in climate mitigation by determining country-specific emission baselines. An impact evaluation able to assess the baselines change in response to carbon payments must be considered in order to highlight effective baselines. In this study, we proposed dynamic baselines and developed a forest-carbon-economy system-dynamic model to assess reduced deforestation emissions and payments for emission reductions. We conducted a comparative analysis from five countries, which were representatives of four forest country types. The results showed that the average dynamic baselines were lower than static baselines in Brazil, Cameroon, Guyana and Indonesia. It implied, in the context of limited climate funding, use of dynamic baselines will help REDD+ achieve more cost-efficient emissions reductions in these countries. Furthermore, the uncertainty analysis of the key parameters showed that different data sources of carbon density, carbon prices and changes in agricultural product prices affect emission reductions. Thus, when a country has high flexibility in determining data sources, it may choose profitable data under alternative data sources, which can compromise the climate effectiveness and cost efficiency of the entire REDD+ mechanism.</t>
  </si>
  <si>
    <t>Dynamic baselines depending on REDD plus payments: A comparative analysis based on a system dynamics approach</t>
  </si>
  <si>
    <t>Mwabumba, Mohamed; Yadav, Brijesh K.; Rwiza, Mwemezi J.; Larbi, Isaac; Twisa, Sekela</t>
  </si>
  <si>
    <t>Mwabumba, M; Yadav, BK; Rwiza, MJ; Larbi, I; Twisa, S</t>
  </si>
  <si>
    <t>WOS:001030574700001</t>
  </si>
  <si>
    <t>10.5751/ES-14185-280301</t>
  </si>
  <si>
    <t>. The global shift toward agricultural specialization in the 20th century led to unprecedented ecological and socioeconomic changes, both positive and negative, in rural landscapes. Economic theory describes comparative advantage and market participation as two important drivers of such changes. Landscapes in the Global South are still often characterized by subsistence agriculture and direct dependence on natural ecosystem processes. Agricultural specialization is part of the structural transformation process from subsistence to market-oriented agriculture. However, comparative advantage and market participation as major drivers for agricultural specialization remain understudied. In this paper, we assess the potential drivers of ecosystem service specialization in an Ethiopian smallholder landscape at the kebele level, the smallest administrative unit in Ethiopia. We measured specialization via the concentration of production for a range of locally important provisioning ecosystem services (beef, cattle, coffee, eucalyptus, honey, maize, sorghum, and teff). We measured comparative advantage based on productivity data, and assessed spatial flows of ecosystem services to local, regional, and global markets (i.e., telecoupling). To unpack the relationships between specialization, comparative advantage, and telecoupling, we used hierarchical clustering, principal component analysis, correlation analysis, and linear regression. More telecoupled kebeles (i.e., kebeles that produced more of ecosystem services that flow to broader spatial scales) were more specialized in their ecosystem service production, and the positive relationship between comparative advantage and specialization grew stronger with altitude. Wealthier kebeles and kebeles with higher population density were less specialized. Biophysical drivers, such as altitude and amount of forest cover, influenced the ecosystem services produced and the relationship between comparative advantage and specialization. Policy makers should therefore try to balance potential positive and negative consequences of specialization, and to account for fine-scale social and biophysical drivers underpinning diverse ecosystem service production profiles.</t>
  </si>
  <si>
    <t>Drivers of ecosystem service specialization in a smallholder agricultural landscape of the Global South: a case study in Ethiopia</t>
  </si>
  <si>
    <t>Brueck, Maria; Fischer, Joern; Law, Elizabeth A.; Schultner, Jannik; Abson, David J.</t>
  </si>
  <si>
    <t>Bruck, M; Fischer, J; Law, EA; Schultner, J; Abson, DJ</t>
  </si>
  <si>
    <t>WOS:000917026200001</t>
  </si>
  <si>
    <t>10.3390/d15010002</t>
  </si>
  <si>
    <t>1424-2818</t>
  </si>
  <si>
    <t>Haddi, Khalid/0000-0002-2655-4365; Marques, Kulian/0000-0001-8825-7131; SILVEIRA, LUIS CLAUDIO/0000-0003-0391-3676</t>
  </si>
  <si>
    <t>Haddi, Khalid/K-6387-2018</t>
  </si>
  <si>
    <t>The biodiversity of natural competitors is vital to key ecosystem services and agroecosystems' benefits to society. The abundance and richness of hymenopteran parasitoid communities, and subsequently their services, are dependent on the variety of habitats in the different agroecological landscapes. Here, we monitored the fluctuation of predatory wasps and hymenopteran parasitoid populations and their impacts on coffee leaf miner infestations under different coffee plantation landscapes. Thus, 24 sampling plots were arranged in four cultivation systems: conventional (CONV), in transition to organic shaded (T.OSH), in transition to organic full-sun (T.OFS), and without pesticide (T.WOP). In each plot, leaves with intact mines were collected randomly once a month over a period of 23 months. Parasitoid species, coffee leaf miner infestation, predation, and parasitism were assessed based on the emerged parasitoids and wasps' activity signs in the mines. The data on parasitoids revealed the presence of 621 hymenopteran parasitoids, of which, 420 were Braconids and 201 were Eulophids. Overall, the abundance of braconid specimens (67.6%) was greater, but the species richness was higher in Eulophids. The highest species richness of L. coffeella parasitoids was in T.OSH and T.OFS. Furthermore, in the coffee plants evaluated, the coffee leaf miner population is well established and does not cause economic damage, as the spontaneous action of predatory wasps and parasitoids, in addition to climatic factors, contributes to regulating these pest infestations. Of these parasitoids, the braconid Orgilus niger and Stiropius reticulatus were found to be promising and well-adapted control provider species.</t>
  </si>
  <si>
    <t>Diversity of Hymenopteran Parasitoids in Coffee Plantations under Agroecological Transition and Its Impact on Coffee Leaf Miner (Leucoptera coffeella) Infestations</t>
  </si>
  <si>
    <t>Lyimo, Emmanuel Happygod; Kessy, Daniel; Mremi, Rudolf; Kisingo, Alex</t>
  </si>
  <si>
    <t>Lyimo, EH; Kessy, D; Mremi, R; Kisingo, A</t>
  </si>
  <si>
    <t>WOS:000753776200001</t>
  </si>
  <si>
    <t>10.3389/fevo.2021.742626</t>
  </si>
  <si>
    <t>JAN 18</t>
  </si>
  <si>
    <t>Núñez, Chase L/0000-0002-3273-6966; Poulsen, John/0000-0002-1532-9808</t>
  </si>
  <si>
    <t>Núñez, Chase L/D-3347-2013; Poulsen, John/O-5332-2019</t>
  </si>
  <si>
    <t>More refined knowledge of how tropical forests respond to changes in the abiotic environment is necessary to mitigate climate change, maintain biodiversity, and preserve ecosystem services. To evaluate the unique response of diverse Afrotropical forest communities to disturbances in the abiotic environment, we employ country-wide tree species inventories, remotely sensed climate data, and future climate predictions collected from 104 1-ha plots in the central African country of Gabon. We predict a 3-8% decrease in Afrotropical forest species richness by the end of the century, in contrast to the 30-50% loss of plant diversity predicted to occur with equivalent warming in the Neotropics. This work reveals that forecasts of community species composition are not generalizable across regions, and more representative studies are needed in understudied diverse biomes. This study serves as an important counterpoint to work done in the Neotropics by providing contrasting predictions for Afrotropical forests with substantially different ecological, evolutionary, and anthropogenic histories.</t>
  </si>
  <si>
    <t>Distinct Community-Wide Responses to Forecasted Climate Change in Afrotropical Forests</t>
  </si>
  <si>
    <t>Miapia, Luis M.; Ariza-Mateos, David; Lacerda-Quartin, Virginia; Palacios-Rodriguez, Guillermo</t>
  </si>
  <si>
    <t>Miapia, LM; Ariza-Mateos, D; Lacerda-Quartin, V; Palacios-Rodriguez, G</t>
  </si>
  <si>
    <t>WOS:000793422500004</t>
  </si>
  <si>
    <t>10.1016/j.tfp.2022.100246</t>
  </si>
  <si>
    <t>Sackey, Emmanuel Kwaku/0000-0001-5763-1477</t>
  </si>
  <si>
    <t>Sackey, Emmanuel Kwaku/HKN-8784-2023</t>
  </si>
  <si>
    <t>Deforestation is recking havoc on the world's forests, leading to the widespread depletion of forest biodiversity and ecosystem services, as well as eventual forest cover loss. Ghana is one of the highest deforestation rated countries in the World. Despite efforts of the Forestry Commission and other private organizations, the country's protected forest infrastructure continues to deteriorate. This is because policymakers have not examined the interrelation of the causes of deforestation. The study examines the interrelation among factors affecting deforestation in the Sefwi-Wiawso Forest District (SWFD) of Ghana. Partial least squares (PLS) approach was used to identify the direct and indirect effects of the factors of deforestation and assess' the relationships among the perceived causes of deforestation. The model showed that, Mining activities, Conflict over ownership rights, Illegal logging and Agricultural activities had positive direct impacts on Deforestation. On the contrary, Population growth, Knowledge on forest resources and Policy and enforcement had negative indirect impacts on Deforestation. Again, Population growth, policy and enforcement, and illegal logging were significant in predicting deforestation. As a result, the study propounds that, to effectively protect our forest and achieve Sustainable Development Goal 15, it is critical to address the direct effects of the variables influencing deforestation.</t>
  </si>
  <si>
    <t>Diagnosis of perception of drivers of deforestation using the partial least squares path modeling approach</t>
  </si>
  <si>
    <t>Riungu, Purity M.; Nyaga, Justine M.; Githaiga, Michael N.; Kairo, James G.</t>
  </si>
  <si>
    <t>Riungu, PM; Nyaga, JM; Githaiga, MN; Kairo, JG</t>
  </si>
  <si>
    <t>WOS:000939030400001</t>
  </si>
  <si>
    <t>10.3390/hydrology10020033</t>
  </si>
  <si>
    <t>2306-5338</t>
  </si>
  <si>
    <t>Kimaro, Michael/0000-0002-0801-9131</t>
  </si>
  <si>
    <t>Land use changes and mounting water demands reduce freshwater inflows into estuaries, impairing estuarine ecosystems and accelerating coastal seawater intrusion. However, determining minimum river inflows for management guidelines is hampered by a lack of ecosystem-flow link data. This study describes the development of freshwater inflow guidelines for the Wami Estuary, combining scarce river flow data, hydrological modeling, inferring natural salinity regime from vegetation zonation and investigating freshwater requirements of people/wildlife. By adopting the Building Blocks Methodology, a detailed Environmental Flows Assessment was performed to know the minimum water depth/quality seasonal requirements for vegetation, terrestrial/aquatic wildlife and human communities. Water depth requirements were assessed for drought and normal rainfall years; corresponding discharges were obtained by a hydrological model (HEC-RAS) developed for the river channel upstream of estuary. Recommended flows were well within historically occurring flows. However, given the rapidly increasing water demand coupled with reduction in basin water storage due to deforestation/wetland loss, it is critical to ensure these minimum flows are present, without which essential ecosystem services (fisheries, water quality, mangrove forest resources and wildlife/tourism) will be jeopardized. The EFA process is described in painstaking detail to provide a reference for undertaking similar studies in data-poor regions worldwide.</t>
  </si>
  <si>
    <t>Determination of Environmental Flows in Data-Poor Estuaries-Wami River Estuary in Saadani National Park, Tanzania</t>
  </si>
  <si>
    <t>Abate, Dagm; Borges, Jose G.; Marques, Susete; Bushenkov, Vladimir</t>
  </si>
  <si>
    <t>Abate, D; Borges, JG; Marques, S; Bushenkov, V</t>
  </si>
  <si>
    <t>WOS:000704267800003</t>
  </si>
  <si>
    <t>10.1016/j.gloenvcha.2021.102357</t>
  </si>
  <si>
    <t>1872-9495</t>
  </si>
  <si>
    <t>0959-3780</t>
  </si>
  <si>
    <t>Grabs, Janina/0000-0002-1630-5672; Levy, Samuel/0000-0003-0189-0036</t>
  </si>
  <si>
    <t>In response to the clearing of tropical forests for agricultural expansion, agri-food companies have adopted promises to eliminate deforestation from their supply chains in the form of 'zero-deforestation commitments' (ZDCs). While there is growing evidence about the environmental effectiveness of these commitments (i.e., whether they meet their conservation goals), there is little information on how they influence producers' opportunity to access sustainable markets and related livelihood outcomes, or how design and implementation choices influence tradeoffs or potential synergies between effectiveness and equity in access. This paper explores these research gaps and makes three main contributions by: i) defining and justifying the importance of analyzing access equity and its relation to effectiveness when implementing forest-focused supply chain policies such as ZDCs, ii) identifying seven policy design principles that are likely to maximize synergies between effectiveness and access equity, and iii) assessing effectiveness-access equity tensions and synergies across common ZDC implementation mechanisms amongst the five largest firms in each of the leading agricultural forest-risk commodity sectors: palm oil, soybeans, beef cattle, and cocoa. To enhance forest conservation while avoiding harm to the most vulnerable farmers in the tropics, it is necessary to combine stringent rules with widespread capacity building, greater involvement of affected actors in the co-production of implementation mechanisms, and support for alternative rural development paths.</t>
  </si>
  <si>
    <t>Designing effective and equitable zero-deforestation supply chain policies</t>
  </si>
  <si>
    <t>WOS:000725872600001</t>
  </si>
  <si>
    <t>10.3390/f12111557</t>
  </si>
  <si>
    <t>Rodriguez, Guillermo Palacios/0000-0001-8786-0211; Ariza Mateos, David/0000-0002-5847-4925</t>
  </si>
  <si>
    <t>Rodriguez, Guillermo Palacios/W-9661-2018</t>
  </si>
  <si>
    <t>Miombo is one of the most widely distributed ecosystems in Angola, with a great social and environmental value. Thus, the rural population uses the biomass as fuel and miombo provides important ecosystem services, such as its carbon sequestration capacity. The objectives of this work were (i) to assess deforestation in miombo forest in Huambo province (Angola) during the last 20 years, (ii) to evaluate carbon storage capacity of miombo, and (iii) to calculate the charcoal productive capacity of those forests. From 2000 to 2019, 359,130 ha (12.96%) were deforested in Huambo province. Thirty-six woody species were identified as major components of miombo forest, the most frequent being Albizia anthunesiana, Brachystegia spiciformis, Julbernardia paniculata, Monote spp., Brachystegia boemii, Isoberlinea angolensis, Anisophyllea boehmii, Syzygium guineense, and Erythrophleum africanum. The total biomass estimated in miombo forest was 195.05 Mg ha(-1) (55.02 Mg ha(-1) radical and 140.04 Mg ha(-1) area), with a total wood volume of 78.57 m(3) ha(-1). This represents values of 91.67 Mg ha(-1) of accumulated carbon and 336.13 Mg ha(-1) of CO2 equivalent. The potential charcoal productivity was 15,359.9 kg ha(-1), corresponding to 24.78 trees ha(-1). The Annual Allowable Cutting Volume was 10.77 m(3) ha(-1) year(-1), 14.13 m(3) ha(-1) year(-1), 21.17 m(3) ha(-1), and 32.85 m(3) ha(-1) year(-1) for rotation lengths of 55, 40, 25, and 15 years, respectively, corresponding to a potential annual charcoal productivity of 2107.08 Kg ha(-1) year(-1), 2762.96 Kg ha(-1) year(-1), 4139.21 Kg ha(-1), and 422.56 Kg ha(-1) year(-1). However, deforestation rates in the last 19 years and low charcoal productive capacity could compromise the sustainability of the Miombo ecosystem and its value as an ecosystem service provider in the province if appropriate management strategies are not developed.</t>
  </si>
  <si>
    <t>Deforestation and Biomass Production in Miombo Forest in Huambo (Angola): A Balance between Local and Global Needs</t>
  </si>
  <si>
    <t>Gumoshabe, Memory; Anywar, Godwin; Tugume, Patience</t>
  </si>
  <si>
    <t>Gumoshabe, M; Anywar, G; Tugume, P</t>
  </si>
  <si>
    <t>WOS:000864878400001</t>
  </si>
  <si>
    <t>10.1016/j.uclim.2022.101294</t>
  </si>
  <si>
    <t>2212-0955</t>
  </si>
  <si>
    <t>Worku, Belachew/0000-0003-2089-6708; Muluneh, Melese Genete/0000-0003-4273-9594</t>
  </si>
  <si>
    <t>Worku, Belachew/HGA-0957-2022</t>
  </si>
  <si>
    <t>Scientific studies about the role of urban green spaces (UGSs) in biodiversity conservation and climate change mitigation are limited in developing countries. Therefore, the aim of this study was to assess the role of UGSs in biodiversity conservation and climate change mitigation. Using a systematic sampling method a total of 137 sample plots of various sizes were laid per cluster. The analysis of variance (ANOVA) was undertaken among clusters using the Honestly Significant Difference (HSD) test at a 5% level of significance. A total of 127 woody species belonging to 58 families and 99 genera were recorded. Of the total species, 7 (5.51%), 34 species (26.77%), and 86 (67.72%) were endemic, exotic, and indigenous to Ethiopia, respectively. The presence of threatened or endangered trees in Ethiopia, such as Hagenia abyssinica and Juniperus procera in the UGSs of Dessie, indicates that UGSs could be another potential site for biodiversity conservation. The overall mean carbon stock (ton ha-1) and its total CO2 equivalent of UGSs of Dessie are 745.17 +/- 170.86 and 2734.79 +/- 627.06, respectively. This indicated a significant potential of UGSs to mitigate a changing climate. A statistically significant difference (p &lt; 0.05) was revealed for the carbon stock and diversity. The highest mean biomass carbon was recorded in the urban forests (1448.14 +/- 736.32 tons C ha-1) and the lowest in urban Homegarden (61.28 +/- 0.231 ton C ha-1). Correlation analysis revealed a weak positive relationship (r = 0.26) between biomass carbon stock and Shannon's index. It is concluded that UGSs have an important role in mitigating climate change through carbon sequestration and biodiversity conservation. Therefore, urban plans should consider the roles of urban green space at every stage of planning.</t>
  </si>
  <si>
    <t>Contributions of urban green spaces for climate change mitigation and biodiversity conservation in Dessie city, Northeastern Ethiopia</t>
  </si>
  <si>
    <t>Tegegne, Yitagesu Tekle; Palmer, Charles; Wunder, Sven; Moustapha, Njayou Mama; Fobissie, Kalame; Moro, Eleonora</t>
  </si>
  <si>
    <t>Tegegne, YT; Palmer, C; Wunder, S; Moustapha, NM; Fobissie, K; Moro, E</t>
  </si>
  <si>
    <t>WOS:000880663900002</t>
  </si>
  <si>
    <t>10.4103/cs.cs_20_97</t>
  </si>
  <si>
    <t>0975-3133</t>
  </si>
  <si>
    <t>0972-4923</t>
  </si>
  <si>
    <t>Abrams, Jesse B/N-3937-2017</t>
  </si>
  <si>
    <t>Decentralisation of environmental governance (DEG) proliferated around the world in the 1990s, inspired, in part, by theories of common-pool resource governance that argued that local communities could sustainably manage valuable but non-excludable resources given a set of proper institutional design principles. However, many species of wildlife, such as predators that consume livestock or herbivores that destroy crops, are considered undesirable by local communities; this challenges the applicability of DEG models for managing wildlife in these contexts. Numerous scholars have proposed methods to generate economic value from locally undesired wildlife species to incentivise their conservation, but the overall success of these approaches has been mixed. We explore the intersection of DEG and the management of wildlife entangled in human-wildlife conflict and challenge the assumption that simple models of devolution and decentralisation will lead to the successful governance of wildlife in such circumstances. We argue that conflict species governance is potentially compatible with DEG but requires a fuller consideration of institutions at multiple scales than is typically included in common-pool resource theory or decentralisation. Multiple mechanisms of accountability may be especially important in securing the conservation of wildlife in conflict scenarios.</t>
  </si>
  <si>
    <t>Conservation, Human-Wildlife Conflict, and Decentralised Governance: Complexities Beyond Incomplete Devolution</t>
  </si>
  <si>
    <t>Ansah, Christabel Edena; Abu, Itohan-Osa; Kleemann, Janina; Mahmoud, Mahmoud Ibrahim; Thiel, Michael</t>
  </si>
  <si>
    <t>Ansah, CE; Abu, IO; Kleemann, J; Mahmoud, MI; Thiel, M</t>
  </si>
  <si>
    <t>WOS:000746390000001</t>
  </si>
  <si>
    <t>10.1080/21606544.2021.2024094</t>
  </si>
  <si>
    <t>2160-6552</t>
  </si>
  <si>
    <t>2160-6544</t>
  </si>
  <si>
    <t>Kutela, Dambala Gelo/0000-0002-6557-2611</t>
  </si>
  <si>
    <t>Water quality amelioration is one of the key ecosystem services provided by forests in the catchment areas of water supply systems. In this study, we applied random effect models and the least absolute shrinkage and selection regression method of machine learning to South African panel data to estimate the causal effect of natural forest cover on municipalities' water treatment cost. We controlled for a range of confounding covariates including other land cover variables including wetlands, plantation forests, grassland, woodland etc. The Lasso based instrumental variable (IV) method allowed us to simultaneously account for model uncertainty surrounding variable selection and endogeneity bias. We found significant and robust evidence that natural forestland cover reduces water treatment costs at the intensive margin. Estimates from our preferred models indicated that the marginal benefit of increasing forest cover is R310.63 /ha/year. We also found that the elasticity response of water treatment cost to natural forest area is 0.02%. Our estimate of the marginal value of the water purification service is small compared to the producer's surplus from alternative land uses. However, protection of natural forest land use might be defended if other ecosystem goods and services provided by natural forests are taken into account.</t>
  </si>
  <si>
    <t>The effect of forest land use on the cost of drinking water supply: machine learning evidence from South African data</t>
  </si>
  <si>
    <t>Gelo, Dambala; Turpie, Jane</t>
  </si>
  <si>
    <t>Gelo, D; Turpie, J</t>
  </si>
  <si>
    <t>WOS:000813347300004</t>
  </si>
  <si>
    <t>10.1016/j.jenvman.2022.115482</t>
  </si>
  <si>
    <t>SEP 1</t>
  </si>
  <si>
    <t>1095-8630</t>
  </si>
  <si>
    <t>0301-4797</t>
  </si>
  <si>
    <t>Gaigher, Rene/0000-0003-4100-8634; Pryke, James/0000-0003-3148-5744</t>
  </si>
  <si>
    <t>Eckert, Michelle/HKV-8797-2023; Gaigher, Rene/X-3635-2018; Pryke, James/A-6644-2008</t>
  </si>
  <si>
    <t>Humanity relies on soil fauna for important ecosystem services, as such our soils need sustainable management to ensure long-term biotic viability. However, environmental factors influencing the distribution and diversity of soil fauna are poorly understood, which limits effective conservation management. To address this issue, we assessed the influence of variables at different spatial scales (site, soil, and landscape) in different biotopes (natural forest patches and grasslands) in two contrasting geographical regions (inland Midlands and coastal Zululand, South Africa) on ant and springtail diversity in large-scale conservation corridors among commercial plantations. Midlands sites, with complex topography and nutrient-rich and deep soils, had higher soil arthropod diversity than sandy, shallow Zululand soils. Indigenous forest and grassland supported complementary arthropod assemblages. The responses of arthropod diversity and assemblage composition to local environmental variables varied greatly among biotopes, taxa, and regions, but responses were more pronounced in the Midlands than in Zululand, and arthropods were more responsive to site-and soil-related variables than to landscape variables. Lower soil biodiversity in Zululand compared to the Midlands emphasizes that management efforts to limit further homogenization from inappropriate management is particularly important in this sandy region. Lack of common drivers of soil arthropod diversity suggests that conservation strategies need to be tailored to different locations. Nonetheless, the conservation of both indigenous forest and grassland, together with pro-motion of small-scale spatial heterogeneity, will maximally benefit the widest range of soil-inhabiting organisms.</t>
  </si>
  <si>
    <t>Conservation of complementary habitat types and small-scale spatial heterogeneity enhance soil arthropod diversity</t>
  </si>
  <si>
    <t>Llopis, Jorge C.; Diebold, Clara L.; Schneider, Flurina; Harimalala, Paul C.; Andriamihaja, O. Ravaka; Messerli, Peter; Zaehringer, Julie G.</t>
  </si>
  <si>
    <t>Llopis, JC; Diebold, CL; Schneider, F; Harimalala, PC; Andriamihaja, OR; Messerli, P; Zaehringer, JG</t>
  </si>
  <si>
    <t>WOS:000996298300001</t>
  </si>
  <si>
    <t>10.1016/j.heliyon.2023.e15151</t>
  </si>
  <si>
    <t>e15151</t>
  </si>
  <si>
    <t>, Hayal Desta/0000-0003-1783-5429; Fetene, Aramde/0000-0002-3929-2245</t>
  </si>
  <si>
    <t>Community-based organizations (CBOs) and individuals primarily engaged in forest management dedicated to carbon credit run both at national and regional levels. After a span of time elapsed in the same, CBOs and individuals aspired to shift the carbon-dedicated forest either into log or timber production based on an informed decision. However, there is no study done so which of these projects is financially more useful to them to make an informed decision. The objective of the study is, therefore, to make comparative analyses of plantation forests for carbon credit, round log and timber. The result has revealed that plantation forest managed for timber pro-duction is most attractive and rewarding in year 10 and year 15 both with and without dis-counting at 3%. Plantation forest managed for timber production enables the creation of a fixed asset than both carbon credit and log production. Plantation forests managed for the carbon credit, log production and timber production have externalities both positive and negative which must be considered while calculating the costs and benefits accrued thereof. There are existing and emerging risks associated with the carbon credit project which shifts from natural (forest) to technological abatement of climate change. The study is critical to understanding the benefits of future plantation forest investment. We, thus, conclude forest managed for timber production is financially more useful for CBOs and individuals than round log and carbon credit. We recom-mend CBOs and individuals to have adequate information on benefits and risks associated with plantation forests managed for carbon credit, round log and timber production before engaging in the investment.</t>
  </si>
  <si>
    <t>Comparative analysis of managing plantation forests: The case of keeping plantation forests for carbon credit and industrial profits in Oromia Region, Ethiopia</t>
  </si>
  <si>
    <t>Summerauer, Laura; Baumann, Philipp; Ramirez-Lopez, Leonardo; Barthel, Matti; Bauters, Marijn; Bukombe, Benjamin; Reichenbach, Mario; Boeckx, Pascal; Kearsley, Elizabeth; Van Oost, Kristof; Vanlauwe, Bernard; Chiragaga, Dieudonne; Heri-Kazi, Aime Bisimwa; Moonen, Pieter; Sila, Andrew; Shepherd, Keith; Mujinya, Basile Bazirake; Van Ranst, Eric; Baert, Geert; Doetterl, Sebastian; Six, Johan</t>
  </si>
  <si>
    <t>Summerauer, L; Baumann, P; Ramirez-Lopez, L; Barthel, M; Bauters, M; Bukombe, B; Reichenbach, M; Boeckx, P; Kearsley, E; Van Oost, K; Vanlauwe, B; Chiragaga, D; Heri-Kazi, AB; Moonen, P; Sila, A; Shepherd, K; Mujinya, BB; Van Ranst, E; Baert, G; Doetterl, S; Six, J</t>
  </si>
  <si>
    <t>WOS:000900159600004</t>
  </si>
  <si>
    <t>10.1016/j.jenvman.2022.116891</t>
  </si>
  <si>
    <t>Morgan, Edward/0000-0002-9239-4320</t>
  </si>
  <si>
    <t>Morgan, Edward/AAX-2372-2020</t>
  </si>
  <si>
    <t>The Democratic Republic of Congo (DRC) has over 100 million Ha of forest and has significant potential to benefit from these forests, including through REDD+ if they are managed effectively. Effective governance of forest landscapes is essential for environmental management and equitable harnessing of ecosystem service benefits for communities. Poor governance, political instability, and capacity limitations in the DRC are widely highlighted. However, there have been few, if any, attempts to evaluate forest governance in the DRC, especially at the community level. This paper reports a community-level evaluation of forest governance in the DRC, using a survey method. The results suggest that REDD+ projects have the ability to improve forest governance as perceived by the community. The research shows that building the right capacity, consulting and accessing the needs of the community and building long-term projects and partnerships a key success factors. These findings and the novel approach to supporting communities to evaluate their governance are applicable to similar community-level forest governance contexts.</t>
  </si>
  <si>
    <t>Community evaluation of forest and REDD plus governance quality in the democratic Republic of the Congo</t>
  </si>
  <si>
    <t>Kamamia, Ann W.; Strauch, Michael; Mwangi, Hosea M.; Feger, Karl-Heinz; Sang, Joseph; Julich, Stefan</t>
  </si>
  <si>
    <t>Kamamia, AW; Strauch, M; Mwangi, HM; Feger, KH; Sang, JS; Julich, S</t>
  </si>
  <si>
    <t>WOS:000920147000001</t>
  </si>
  <si>
    <t>10.1016/j.heliyon.2022.e11163</t>
  </si>
  <si>
    <t>e11163</t>
  </si>
  <si>
    <t>Anthropogenic activities like overexploitation of natural vegetation and plantation of exotic species in degraded areas are commonly occurring in the natural vegetation of Ethiopia. Natural forests conserve plant species and provide a number of ecosystem services to society. This study focuses on the tree species composition and regeneration possibility of Ganda Roba and Ganda Shabbo in Natural Vegetation of Damota, Eastern Ethiopia. The sample of tree species were collected from 40 plots of 20 m x 20 m, while seedlings and saplings were collected from 160 plots of 5 m x 5 m and 320 plots of 1 m x 1 m, respectively from elevations ranging from 2039-3023 m. There were 47 tree species identified, belonging to 32 genera and 21 families, with Fabacaea being the most prominent family with the most species. The mean species richness of adult trees was 39 +/- 2.4, for saplings 38 +/- 6.5, and for seedlings, it was 34.5 +/- 5.3. The average seedling density was 21850 +/- 1131.37 individuals ha -1 , for saplings 17162.5 +/- 972.27 individuals ha -1, and of mature trees 12450 +/- 2050.61individuals ha -1. The mean basal area for trees, saplings, and seedlings were 267.65 +/- 30.78 m2 ha -1 , 68.6 +/- 4.12 m2 ha -1, and 45.83 +/- 2.86 m2 ha -1 , respectively. Good regeneration was seen in 41% of total species in the Ganda Roba site while in Ganda Shabbo fair regeneration was seen in 44% of species. In Ganda Roba and Ganda Shabbo sites, 7% and 6% of species exhibited no regeneration respectively. Density-diameter distribution curve exhibited a consistent reduction in tree densities with an rise in DBH patterns. The current study provides baseline information for foresters and policymakers to better manage the forest for sustaining tree diversity and regeneration patterns and formulate better strategic conservation plans for the future.</t>
  </si>
  <si>
    <t>Community composition and phyto-diversity assessment of ganda roba and ganda shabbo sites in Damota natural vegetation, eastern Ethiopia</t>
  </si>
  <si>
    <t>Koffi, Kouadio Kan S.; Dosso, Kanvaly; Aristophanous, Marios; Moretto, Philippe; Tiho, Seydou; Wittig, Roman M.</t>
  </si>
  <si>
    <t>Koffi, KKS; Dosso, K; Aristophanous, M; Moretto, P; Tiho, S; Wittig, RM</t>
  </si>
  <si>
    <t>WOS:000860511700015</t>
  </si>
  <si>
    <t>10.1016/j.scitotenv.2022.158006</t>
  </si>
  <si>
    <t>DEC 1</t>
  </si>
  <si>
    <t>Simangan, Mon Erick/0000-0002-2480-245X; Kapuka, Alpo/0000-0003-1522-3509</t>
  </si>
  <si>
    <t>In southern Africa, woody vegetation provides essential ecological, regulation, and cultural ecosystem services (ES), yet many species and ecosystems are increasingly threatened by climate change and land-use transformations. We in-vestigated the effect of climate change on the distribution of eight species in 18 countries in southern Africa, covering 36% of the continent. We proposed a loser/winner ranking of the species based on the changes in land climatic suit-ability within their historical distribution and future gains and losses of suitable areas. We interpreted these findings in terms of changes in key ES (timber, food, and energy) provision and identified hotspots of ES provision decline. We used species presence data from the Global Biodiversity Information Facility, climatic data from the AfriClim dataset, and the MaxEnt algorithm to project the changes in species-specific land climatic suitability. Among the eight investigated species, the baseline suitability range of Mopane (Colophosperm mopane) was least affected by climate change. At the same time, the area of its future distribution was projected to double, rendering it a regional winner. Another two species, manketti (Schinziophyton rautanenii) and leadwood (Combretum imberbe) showed high future gains too; however, the impact on their baseline suitability range differed between the climatic scenarios. The baseline range of African rosewood (Guibourtia coleosperma) declined entirely, and the future gains were negligible, rendering the species a regional loser. The effect of climate change was particularly severe on timber-producing species (four out of eight species), while species providing food (four species) and energy (four species) were affected less. Our projections portrayed distinct hotspot and coldspot areas, where climatic suitability for multiple species was concurrently projected to decline or persist. This assessment can inform spatially targeted adaptation and conservation actions and strategies, which are currently lacking in many African regions.</t>
  </si>
  <si>
    <t>Climate change threatens the distribution of major woody species and ecosystem services provision in southern Africa</t>
  </si>
  <si>
    <t>Esmail, Blal Adem; Cortinovis, Chiara; Wang, Jingxia; Geneletti, Davide; Albert, Christian</t>
  </si>
  <si>
    <t>Esmail, BA; Cortinovis, C; Wang, JX; Geneletti, D; Albert, C</t>
  </si>
  <si>
    <t>WOS:000905246900001</t>
  </si>
  <si>
    <t>10.1093/forestry/cpac057</t>
  </si>
  <si>
    <t>2022 DEC 28</t>
  </si>
  <si>
    <t>1464-3626</t>
  </si>
  <si>
    <t>0015-752X</t>
  </si>
  <si>
    <t>The growth of trees in riparian forests in semi-arid savannas is resilient to the natural variations in temperature and precipitation due to the availability of riverine water. Climate change can nevertheless, intensify the evapotranspiration of tree species, altering biodiversity, plant productivity and ecosystem services. Understanding the growth response of riparian tree species to climate change is, therefore, critical for their management and conservation. Here, we used 23 cross-dated stem discs of Anogeissus leiocarpus (DC.) Guill. and Perr. and Afzelia africana Sm. randomly sampled from riparian forests in the humid and dry savanna regions of Ghana to assess their growth response to climate change. A generalized additive mixed model (GAMM) was used to integrate species-specific basal area increments to an array of explanatory variables that may affect growth, including tree size and seasonal temperature and precipitation between 1982 and 2013. We observed significant association between tree size, rainy and dry season temperatures and precipitation variables, and changes in tree growth. Despite the strong fluctuations in tree growth over time, the estimated growth rates of the species from the residuals of the GAMMs showed no significant change in growth. Our findings suggest that these riparian forests are highly resistant to weather extremes and therefore, might persist (up to a certain point) even if climate change continues to intensify.</t>
  </si>
  <si>
    <t>Climate change has limited effect on the growth of Afzelia africana Sm. and Anogeissus leiocarpus (DC.) Guill. and Perr. in riparian forests in the savannas of Ghana</t>
  </si>
  <si>
    <t>Arnoldi, Marco; Shackleton, Charlie M.</t>
  </si>
  <si>
    <t>Arnoldi, M; Shackleton, CM</t>
  </si>
  <si>
    <t>WOS:000700484300001</t>
  </si>
  <si>
    <t>10.1016/j.heliyon.2021.e07642</t>
  </si>
  <si>
    <t>e07642</t>
  </si>
  <si>
    <t>The changes of natural habitat structure and function due to human interference is hastening worldwide, and it is compulsory to preserve biological resources in a protected system. This study aims to measure the landscape ecological structure and the extent of habitat fragmentation in the Bale mountains national park. The land use/ land cover change was determined by interpreting the 1985, 1995, 2005 and 2017 Landsat images with ArcGIS 10.3, and the selected landscape structural metrics was analyzed using FRAGSTATS 4.2.1. All land cover classes showed a declining trend, except the farmland, and grassland depicted the highest area reduction. From 1985 to 2017 grassland, Erica, forestland, and afro-alpine were decreased by 9.36 %, 0.26 %, 0.06 %, and 0.01 %, respectively. Whereas, farmland was increased by 43.67 %. The study area was characterized as progressively fragmented since it was signified by the escalated value of patch number (40.22 %), area-weighted mean shape index (18.84 %), and edge density (22.27 %) and a declined value of mean patch size (28.68 %) and core area (10.60 %) over the study period. Considering this result, there was a high loss in area available for core dependent species, particularly for Mountain nyala in the grasslands and woodlands, Ethiopian wolf in afro-alpine regions, and Bale monkey in the bamboo forest. Both forestland and grassland need a conservation priority since these habitats were the most fragmented and habitat lost area.</t>
  </si>
  <si>
    <t>Class and landscape level habitat fragmentation analysis in the Bale mountains national park, southeastern Ethiopia</t>
  </si>
  <si>
    <t>Bosma, Charissa; Hein, Lars</t>
  </si>
  <si>
    <t>Bosma, C; Hein, L</t>
  </si>
  <si>
    <t>WOS:000872984100001</t>
  </si>
  <si>
    <t>10.3390/land11101774</t>
  </si>
  <si>
    <t>Opuni-Frimpong, Nana/0000-0002-4223-0942; Damptey, Frederick Gyasi/0000-0001-5732-8814; Opuni-Frimpong, Emmanuel/0000-0002-2375-7765</t>
  </si>
  <si>
    <t>OPUNI-FRIMPONG, EMMANUEL/HCI-7608-2022; Arimiyaw, Abdul Wahid/IQV-9631-2023; Opuni-Frimpong, Nana/AAX-5386-2021</t>
  </si>
  <si>
    <t>Urban green spaces are linked to good human health and well-being, sustainable cities and communities, climate action, life on land and under water, as well as offering a platform for quality nature-based education. Their efficient management will no doubt be necessary if strides are to be made in efforts to protect biodiversity and enhance ecosystem service delivery in urban areas. This will, in part, require building the capacity of community members as citizen scientists to take up conservation roles. This study explored the levels of biodiversity and the proxy-based ecosystem service potential of urban green spaces in Sunyani, Ghana, using citizen science approaches. The green spaces accessed were the University of Energy and Natural Resources Wildlife Sanctuary and Arboretum, the Sunyani Parks and Gardens, the Sunyani Residency Park, and the Sunyani Senior High School Woodlot. The different levels of biodiversity (trees, arthropods) and ecosystem services were observed for the five green spaces assessed, with a significant relationship observed between arthropod communities and vegetation variables. Our results showed that citizen scientists perceived urban green spaces to supply more significant provisioning and regulating services than any other ecosystem services, even though they were highly dissatisfied with how green spaces are managed. The children's perception of the composition of nature was slightly narrow, as they largely centered on plants and animals only. Even so, their awareness of the value of nature was high, as were the threats of human activities to nature. Citizen science approaches could complement biodiversity studies in data-deficient regions; however, collected data may require additional verification and validation from experts for conclusive and better inferences.</t>
  </si>
  <si>
    <t>Citizen Science Approach for Assessing the Biodiversity and Ecosystem Service Potential of Urban Green Spaces in Ghana</t>
  </si>
  <si>
    <t>Mekuria, Wolde; Diyasa, Merga; Tengberg, Anna; Haileslassie, Amare</t>
  </si>
  <si>
    <t>Mekuria, W; Diyasa, M; Tengberg, A; Haileslassie, A</t>
  </si>
  <si>
    <t>WOS:000875060100001</t>
  </si>
  <si>
    <t>10.3390/land11101714</t>
  </si>
  <si>
    <t>Cvitanović, Marin/0000-0002-3741-0332; Esteves, Luciana S./0000-0003-3858-7321; Hamza, Amina Juma/0000-0003-0510-5832</t>
  </si>
  <si>
    <t>Mangroves are effective carbon sinks, support coastal fisheries and provide wood and non-wood resources to coastal communities. They are threatened by natural and human-induced stresses including over-exploitation, conversion pressures, pollution and climate change. Understanding changes in this important ecosystem is essential to inform the sustainable management of mangroves and assess the implications related to the loss of ecosystem services. This study used global remote sensing mangrove forest data to quantify changes in mangrove cover in Kenya between 2010 and 2016 and applied the InVEST coastal vulnerability model to assess the implications concerning the provision of natural coastal protection services in Kenya. The results indicate that the annual rates of mangrove cover loss in Kenya were 0.15% between 2010 and 2016. Currently, 16% of the Kenyan coastline is at higher levels of exposure to coastal hazards but this could increase to 41% if coastal ecosystems (mangroves, corals and seagrasses) are lost. The study further identified that higher rates of mangrove loss are observed in areas at higher risk of exposure in the southern and northern counties of Kwale and Lamu, where monitoring and management efforts should be prioritized.</t>
  </si>
  <si>
    <t>Changes in Mangrove Cover and Exposure to Coastal Hazards in Kenya</t>
  </si>
  <si>
    <t>Bognini, Karafa; Bonde, Loyapin; Da, Sie Sylvestre; Mapendembe, Abisha; Gnabeli, Roch Yao</t>
  </si>
  <si>
    <t>Bognini, K; Bonde, L; Da, SS; Mapendembe, A; Gnabeli, RY</t>
  </si>
  <si>
    <t>WOS:000679394400001</t>
  </si>
  <si>
    <t>10.1186/s13717-021-00325-1</t>
  </si>
  <si>
    <t>2192-1709</t>
  </si>
  <si>
    <t>Tsunekawa, Atsushi/0000-0002-7690-0633; Berihun, Mulatu Liyew/0000-0003-4101-1518; Fenta, Ayele/0000-0002-8228-4048; Haregeweyn, Nigussie/0000-0003-2920-8094</t>
  </si>
  <si>
    <t>Tsunekawa, Atsushi/L-8526-2013; Berihun, Mulatu Liyew/AAC-9461-2019; Fenta, Ayele/P-1639-2016; Haregeweyn, Nigussie/J-5616-2015</t>
  </si>
  <si>
    <t>Background Evaluating the impacts of land-use/land-cover (LULC) changes on ecosystem service values (ESVs) is essential for sustainable use and management of ecosystems. In this study, we evaluated the impact of human activity driven LULC changes on ESVs over the period 1982-2016/17 in contrasting agro-ecological environments: Guder (highland), Aba Gerima (midland), and Debatie (lowland) watersheds of the Upper Blue Nile basin, Ethiopia. Results During the study period, the continuous expansion of cultivated land at the expense of natural vegetation (bushland, forest, and grazing land) severely reduced the total ESV by about US$ 58 thousand (35%) in Aba Gerima and US$ 31 thousand (29%) in Debatie watersheds. In contrast, the unprecedented expansion of plantations, mainly through the planting of Acacia decurrens, led, from 2006, to a ESV rebound by about US$ 71 thousand (54%) in Guder watershed, after it had decreased by about US$ 61 thousand (32%) between 1982 and 2006. The reduction in natural forest area was the major contributor to the loss of total ESV in the study watersheds, ranging from US$ 31 thousand (63%) in Debatie to US$ 96.9 thousand (70%) in Guder between 1982 and 2016/17. On an area-specific basis, LULC changes reduced the average ESV from US$ 560 ha(-1) year(-1) (1982) in Guder to US$ 306 ha(-1) year(-1) (2017) in Debatie watersheds. Specific ESVs such as provisioning (mainly as food production) and regulating services (mainly as erosion control and climate regulation) accounted for most of the total ESVs estimated for the study watersheds. Conclusions In most cases, the total and specific ESVs of the watersheds were negatively associated with the population growth, which in turn was positively associated with the expansion of cultivated land over the study period. In Guder, however, ESVs were positively associated with population growth, especially after 2012. This is mainly due to the expansion of Acacia decurrens plantations. Our results suggest, therefore, that future policy measures and directions should focus on improving vegetation cover through planting multipurpose trees such as Acacia decurrens to prevent future loss of ESV in the midland and lowland regions of the Upper Blue Nile basin and beyond. However, caution must be taken during plantation of invasive species as they may have undesirable consequences.</t>
  </si>
  <si>
    <t>Changes in ecosystem service values strongly influenced by human activities in contrasting agro-ecological environments</t>
  </si>
  <si>
    <t>Nzuza, P.; Ramoelo, A.; Odindi, J.; Kahinda, J. Mwenge; Madonsela, S.</t>
  </si>
  <si>
    <t>Nzuza, P; Ramoelo, A; Odindi, J; Kahinda, JM; Madonsela, S</t>
  </si>
  <si>
    <t>WOS:000812263300001</t>
  </si>
  <si>
    <t>10.1177/19400829221108928</t>
  </si>
  <si>
    <t>1940-0829</t>
  </si>
  <si>
    <t>Anteneh Wubie, Mesfin/0000-0003-1657-7413</t>
  </si>
  <si>
    <t>Plantation of Eucalyptus and Acacia species emerges as a promising alternative in the tropics in a scenario of high demand for provisional and regulating ecosystem services. The research aimed to characterize the spatiotemporal dynamics of ecosystem service values in response to planting practices of Eucalyptus and Acacia species in the Gilgel Abay watershed, Northwest Ethiopia. The threshold values of NDVI were employed to classify land-use/covers using cloud-free satellite imagery data in 1984, 1998, 2013, and 2021. The benefit transfer method of modified value coefficient was used to estimate ecosystem service values (ESVs) of the study watershed. Total ESV decreased from 1984 to 1998 due to the expansion of cultivated land at the expense of natural forests, shrubs, and grasslands. As food production increased, performance levels of climate regulation, erosion control, and nutrient cycle declined. In contrast, the service values of erosion control, climate regulation, and nutrient cycles were the major contributors to the overall increase in ESV from 1998 to 2021. This was caused by expanding Acacia and Eucalyptus species plantation at the expense of cultivated land in the watershed. The research revealed a trade-off relationship between provisional and other ecosystem services, such as regulating and supporting ecosystem service values in response to land-use system transformation. As a result, it is suggested that synergistic interactions between regulating, provisional, and supporting ecosystem service values be developed by merging plantation and cultivated land. Maintaining the right proportions of degraded plantations, protected natural forests, farmlands, and wetland ecosystems can be the most effective way to provide optimal multiple ecosystem services.</t>
  </si>
  <si>
    <t>Changes in Ecosystem Service Values in Response to the Planting of Eucalyptus and Acacia Species in the Gilgel Abay Watershed, Northwest Ethiopia</t>
  </si>
  <si>
    <t>Makhubele, Lucky; Chirwa, Paxie W.; Araia, Mulugetha G.</t>
  </si>
  <si>
    <t>Makhubele, L; Chirwa, PW; Araia, MG</t>
  </si>
  <si>
    <t>WOS:001009896600003</t>
  </si>
  <si>
    <t>10.25518/1780-4507.20143</t>
  </si>
  <si>
    <t>1780-4507</t>
  </si>
  <si>
    <t>1370-6233</t>
  </si>
  <si>
    <t>Description of the subject. Agroforestry systems (AFS) on the periphery of highly anthropized protected areas appear to be the most suitable production systems for providing a multitude of ecosystem services while reducing pressure on natural resources. They are indeed important carbon sinks whose compensatory role in the climate change mitigation process remains little known. Objectives. To assess the carbon storage potential of AFS in the peripheral zone of Bouba Ndjidda National Park as well as the financial value of these carbon stocks. Method. Data were collected in four types of AFS, namely sparse plantations (PE), hedgerows (HV), home gardens (JC), and fallows (JA). A total inventory of woody species was conducted and dendrometric data collected in 37 plots of 50 m x 50 m (8.5 ha). The pools considered for carbon stock assessment were woody aboveground biomass, belowground biomass, herbaceous biomass, litter and soil. Woody biomass was evaluated by allometric equations. Statistical analyses consisted of multiple comparison tests between the carbon stocks of the different AFS pools on the one hand and those of the AFS among themselves on the other hand. Results. Total carbon stocks ranged from 26.9 t C center dot ha(-1) for fallows (JA) to 31.9 t C center dot ha(-) for hedgerows (HV). Average soil carbon stocks represented 31-59% of total carbon and decreased significantly with soil depth. In terms of payments for ecosystem services, prices for AFS carbon stocks were estimated to be between USD 986 and USD 1,170 center dot ha(-1). Conclusions. Agroforestry systems in the Sudano-Sahelian region play an important ecological and financial role by contributing significantly to the fight against climate change through carbon storage.</t>
  </si>
  <si>
    <t>Carbon stocks in Daniellia oliveri agroforestry parklands in the Sudano ‐sahelian zone of Cameroon</t>
  </si>
  <si>
    <t>Asitoakor, Bismark Kwesi; Vaast, Philippe; Raebild, Anders; Ravn, Hans Peter; Eziah, Vincent Yao; Owusu, Kwadwo; Mensah, Eric Opoku; Asare, Richard</t>
  </si>
  <si>
    <t>Asitoakor, BK; Vaast, P; Raebild, A; Ravn, HP; Eziah, VY; Owusu, K; Mensah, EO; Asare, R</t>
  </si>
  <si>
    <t>WOS:000801874100001</t>
  </si>
  <si>
    <t>10.3390/land11050639</t>
  </si>
  <si>
    <t>Kelkay, Tessema Zewdu/0000-0002-5265-0676; Mensah, Sylvanus/0000-0001-6838-749X; devenish, adam/0000-0001-5240-622X; Gebremedhn, Haftay Hailu/0000-0002-9615-114X; Tuffa, Samuel/0000-0003-0421-0489</t>
  </si>
  <si>
    <t>Grazing management strategies tend to have different effects on rangeland plant production. Changes in grazing management can, therefore, affect the carbon stock potential of rangelands. Despite rangeland ecosystems being important global sinks for carbon, we know relatively little about the effect of traditional grazing management practices on their potential to store carbon. In this study, we evaluated the carbon stock and change rate of rangelands using three traditional grazing management practices in the semiarid pastoral ecosystem of eastern Ethiopia. By comparing data on vegetation and soil carbon stocks, we found that there was a strong significant difference (p &lt; 0.001) between these different management practices. In particular, the establishment of enclosures was associated with an annual increase in carbon stocks of soil (3%) and woody (11.9%) and herbaceous (57.6%) biomass, when compared to communal open lands. Both enclosure and browsing management practices were found to have the highest levels of soil organic carbon stocks, differing only in terms of the amount of woody and herbaceous biomass. Thus, modest changes in traditional grazing management practices can play an important role in carbon storage and sequestration. Further research is required on a wider range of traditional pastoral management practices across space and time, as understanding these processes is key to combating global climate change.</t>
  </si>
  <si>
    <t>Carbon Stock and Change Rate under Different Grazing Management Practices in Semiarid Pastoral Ecosystem of Eastern Ethiopia</t>
  </si>
  <si>
    <t>Ndao, Babacar; Leroux, Louise; Hema, Aboubacar; Diouf, Abdoul Aziz; Begue, Agnes; Sambou, Bienvenu</t>
  </si>
  <si>
    <t>Ndao, B; Leroux, L; Hema, A; Diouf, AA; Begue, A; Sambou, B</t>
  </si>
  <si>
    <t>WOS:001017732000001</t>
  </si>
  <si>
    <t>10.1016/j.gecco.2023.e02515</t>
  </si>
  <si>
    <t>e02515</t>
  </si>
  <si>
    <t>Trichilia emetica species have been used for urban greening in cities for their ecosystem services potential. Despite potential, there is paucity of information on the species capacity for carbon sequestration and shade characteristics that are among important features for urban trees. Based on the 328 trees measured in Dodoma, the study assessed the extent of carbon sequestration and shade as expressed by crown diameter as well as developing allometric equation. The average carbon sequestration has shown to be 0.01852 tons with average crown diameter of 6.60 m. The validated allometric equation has shown that the square of diameter at breast height and height as important variables explaining the carbon sequestration. The results imply that T. emetica is among good choice of species requiring conservation for semiarid regions like Dodoma as it possesses qualities that are useful for urban greening.The developed allometric equation can be applied elsewhere in semi-arid regions for carbon sequestration estimation of T. emetica. However, future studies should explore on crown diameter allometry as well as the influence of tree spacing on carbon sequestration and shade provision to inform on better urban management for the species.</t>
  </si>
  <si>
    <t>Carbon sink and shade potential of Trichilia emetica in semi-arid region of Tanzania</t>
  </si>
  <si>
    <t>Hamza, Amina Juma; Esteves, Luciana S.; Cvitanovic, Marin</t>
  </si>
  <si>
    <t>Hamza, AJ; Esteves, LS; Cvitanovic, M</t>
  </si>
  <si>
    <t>WOS:000950499400002</t>
  </si>
  <si>
    <t>10.1007/s10457-023-00828-0</t>
  </si>
  <si>
    <t>2023 MAR 16</t>
  </si>
  <si>
    <t>Wiehle, Martin/0000-0002-2054-1555; Buerkert, Dr. Andreas/0000-0003-1329-1559</t>
  </si>
  <si>
    <t>Wiehle, Martin/Y-3067-2019</t>
  </si>
  <si>
    <t>This study investigates the carbon (C) sequestration of traditional cocoa agroforestry systems in the Eastern Region of Ghana and the theoretical impact of CO2 emission rights trading on their profitability. The study was conducted in four villages of Suhum Municipality, two each with either conventional or organic cocoa cultivation systems. Profitability was calculated using net present value of net cashflow (NPV), benefit cost ratio (BCR), and modified internal rate of return (MIRR). Carbon revenues were calculated using CO2 emission trading rights prices ranging from 7.5 euro t(CO2eq.)(-1) (average EU trading price) to 42 euro t(CO2eq.)(-1)(estimated social cost of CO2 release). We tested the sensitivity of profitability indicators with three scenarios: 300% increase in interest rates, 20% yield reduction, and 10% increase in cost. NPV without CO2 payment for conventional agroforest was 20% higher than that of organic agroforest. Contrarily, BCR for the organic system was 30% larger than for the conventional counterpart. Profitability indicators for both systems were most sensitive to the 300% interest rate. The average C sequestered was 153 +/- 13 t ha(-1) whereby soil contributed the largest fraction with an average of 88 +/- 11 t ha-1. Total C sequestered in the organic system was 30% higher than in the conventional system. In conclusion, CO2 payments can improve the attractiveness of organic cocoa cultivation for farmers, although the paid price must be oriented to the estimated social costs caused by CO2 release rather than the currently used trading price in the EU.</t>
  </si>
  <si>
    <t>Can carbon payments improve profitability of traditional conventional and organic cocoa agroforests? A case study in the Eastern Region of Ghana</t>
  </si>
  <si>
    <t>Giljum, Stefan; Maus, Victor; Kuschnig, Nikolas; Luckeneder, Sebastian; Tost, Michael; Sonter, Laura J.; Bebbington, Anthony J.</t>
  </si>
  <si>
    <t>Giljum, S; Maus, V; Kuschnig, N; Luckeneder, S; Tost, M; Sonter, LJ; Bebbington, AJ</t>
  </si>
  <si>
    <t>WOS:000898645700001</t>
  </si>
  <si>
    <t>10.1016/j.scitotenv.2022.160142</t>
  </si>
  <si>
    <t>FEB 10</t>
  </si>
  <si>
    <t>Raw, Jacqueline/0000-0002-5270-032X</t>
  </si>
  <si>
    <t>Raw, Jacqueline/AAS-5664-2020</t>
  </si>
  <si>
    <t>Blue carbon ecosystems (mangroves, salt marshes, and seagrasses) contribute towards climate change mitigation because they are efficient at sequestering atmospheric CO2 into long-term total ecosystem carbon stocks. Destruction or disturbance therefore reduces sink capacity and leads to significant CO2 emissions. This study reports the first national estimates of: 1) total carbon storage, 2) CO2 emissions from anthropogenic activities, 3) the potential for restoration to enhance carbon sequestration for blue carbon ecosystems in South Africa. Mangrove ecosystems have the greatest carbon storage per unit area (253-534 Mg C ha(-1)), followed by salt marshes (100-199 Mg C ha-1) and seagrasses (45-144 Mg C ha(-1)). Salt marshes are the most extensive and contribute 67 % to the national carbon stock of 4000 Gg C. Since 1930, 6500 ha has been lost across all blue carbon ecosystems (26 % of the natural extent), equivalent to losing 1086 Gg C from the national carbon stock. Historic CO2 emissions were estimated at an average rate of 30,266 t CO(2)e yr(-1). Despite losses, a total of 3998 ha could be restored to increase carbon sequestration and CO2 removals of 14,845 tCO(2)e.yr(-1). Extractive activities have declined rapidly in recent decades, but abiotic pressures on estuarine ecosystems (flow modification, reduced water quality, and artificial breaching) have been increasing. There is an urgent need to quantify the potential impact of these pressures and include themin estuarine management and restoration plans. Blue carbon ecosystems cover a relatively small area in South Africa, but they are valued for their multiple ecosystem services that contribute towards climate change adaptation and biodiversity co-benefits. These ecosystems need to be included in national policies driving climate change response in the Agriculture, Forestry and Other Land-Use (AFOLU) sector, such as incorporating them into the wetland subcategory of the national GHG inventory.</t>
  </si>
  <si>
    <t>Blue carbon sinks in South Africa and the need for restoration to enhance carbon sequestration</t>
  </si>
  <si>
    <t>Odebiri, Omosalewa; Mutanga, Onisimo; Odindi, John; Naicker, Rowan</t>
  </si>
  <si>
    <t>Odebiri, O; Mutanga, O; Odindi, J; Naicker, R</t>
  </si>
  <si>
    <t>WOS:000814273400001</t>
  </si>
  <si>
    <t>10.1093/biosci/biac038</t>
  </si>
  <si>
    <t>AUG 2</t>
  </si>
  <si>
    <t>1525-3244</t>
  </si>
  <si>
    <t>0006-3568</t>
  </si>
  <si>
    <t>Couto, Thiago/0000-0002-2485-4970; Correa, Sandra Bibiana/0000-0003-4466-6923</t>
  </si>
  <si>
    <t>Riverine floodplains are biologically diverse and productive ecosystems. Although tropical floodplains remain relatively conserved and ecologically functional compared to those at higher latitudes, they face accelerated hydropower development, climate change, and deforestation. Alterations to the flood pulse could act synergistically with other drivers of change to promote profound ecological state change at a large spatial scale. State change occurs when an ecosystem reaches a critical threshold or tipping point, which leads to an alternative qualitative state for the ecosystem. Visualizing an alternative state for Amazonian floodplains is not straightforward. Yet, it is critical to recognize that changes to the flood pulse could push tropical floodplain ecosystems over a tipping point with cascading adverse effects on biodiversity and ecosystem services. We characterize the Amazonian flood pulse regime, summarize evidence of flood pulse change, assess potential ecological repercussions, and provide a monitoring framework for tracking flood pulse change and detecting biotic responses.</t>
  </si>
  <si>
    <t>Biotic Indicators for Ecological State Change in Amazonian Floodplains</t>
  </si>
  <si>
    <t>Bacar, Focas Francisco; Lisboa, Sa Nogueira; Sitoe, Almeida</t>
  </si>
  <si>
    <t>Bacar, FF; Lisboa, SN; Sitoe, A</t>
  </si>
  <si>
    <t>WOS:000696830000002</t>
  </si>
  <si>
    <t>10.1186/s13021-021-00192-5</t>
  </si>
  <si>
    <t>SEP 17</t>
  </si>
  <si>
    <t>1750-0680</t>
  </si>
  <si>
    <t>Abebe, Shiferaw/0000-0002-5660-6461; Durai, Jayaraman/0000-0003-4563-4501</t>
  </si>
  <si>
    <t>Background: Given the large bamboo resource base with considerable potential to act as an important carbon sink, Ethiopia has included bamboo in the national Reducing Emissions from Deforestation and Forest Degradation and enhancing forest carbon stocks (REDD+) and Clean Development Mechanisms (CDM) programs. However, little is known about the carbon stock and sequestration potential of bamboo forests. As a result, this research was conducted to quantify the carbon sequestration and storage capacity of Oxytenanthera abyssinica forests in the Lower Beles River Basin, northwestern Ethiopia. To this end, a total of 54 circular plots, each measuring 100 m(2) with a radius of 5.64 m, were established to conduct the inventory in Assitsa and Eddida bamboo forests, the typical bamboo sites in Lower Beles River Basin. Biomass accumulation of bamboo was estimated using an allometric equation based on diameter at breast height (DBH) and age. Soil samples were taken from two different soil depths (0-15 and 15-30 cm) to determine soil organic carbon. Results: Results indicate that the mean biomass of the bamboo forests in the study area accounted for about 177.1 +/- 3.1 Mg ha(-1). The mean biomass carbon and soil organic carbon stock of the bamboo forests were 83.2 +/- 1.5 Mg C ha(-1) and 70 +/- 1.7 Mg C ha(-1), respectively. Therefore, the mean carbon stock of the O. abyssinica bamboo forests was 152.5 +/- 2.5 Mg C ha(-1) to 559.8 +/- 9.0 ton CO2 ha(-1). Conclusion: This study highlights the importance of assessing bamboo's carbon stock and sequestration potential for enhancing its role in climate change mitigation and sustainable resource management. The O. abyssinica bamboo forests of the study area have significant carbon stock and sequestration potential. Therefore, sustainable management of these crucial vegetation resources will enhance their role in providing ecosystem services, including climate change mitigation.</t>
  </si>
  <si>
    <t>Biomass, carbon stock and sequestration potential of Oxytenanthera abyssinica forests in Lower Beles River Basin, Northwestern Ethiopia</t>
  </si>
  <si>
    <t>Harou, Issoufou Liman; Inyele, Julliet; Minang, Peter; Duguma, Lalisa</t>
  </si>
  <si>
    <t>Harou, IL; Inyele, J; Minang, P; Duguma, L</t>
  </si>
  <si>
    <t>WOS:000912064200001</t>
  </si>
  <si>
    <t>10.1080/10549811.2022.2150417</t>
  </si>
  <si>
    <t>2022 DEC 2</t>
  </si>
  <si>
    <t>Awazi, Nyong Princely/0000-0002-0801-0719; Cedric, CHIMI DJOMO/0000-0002-7068-8168; Nfornkah, Barnabas/0000-0003-0319-689X</t>
  </si>
  <si>
    <t>Awazi, Nyong Princely/AAO-1853-2020</t>
  </si>
  <si>
    <t>In the Western Highlands of Cameroon, natural ecosystems have been significantly degraded, fostering other land-use types like bamboo stands. However, knowledge of the potential contribution of bamboo to climate change mitigation within the framework of payment for ecosystem services remains limited. This study sought to identify bamboo richness and estimate carbon stocks of dominant bamboo species in the context of payment for ecosystem services. Data collection combined information from local informants and biomass data of the main bamboo species. Bamboo biomass was collected by destructive method. The results obtained allow the identification of nine bamboo taxa in the Western Highlands of Cameroon. We found for Bambusa vulgaris and Phyllostachys aurea 13,330 +/- 7718 and 38,010 +/- 3361 culm ha-1, respectively. Total carbon stocks of bamboo estimated at 122.71 tC ha(-1) for B. vulgaris and 125.41 tC ha(-1) for P. aurea were not significantly different between bamboo species (Kruskal-Wallis test, p = .908). For bamboo areas in the Western Highlands, the monetary value of ecosystem services linked to bamboo carbon stocks is 1503 +/- 624 USD ha(-1) ranging from 1486 to 1519 USD ha(-1) depending on the bamboo species. The monetary value of bamboo carbon stocks potential should help decision makers to consider adopting bamboo species as one of the sustainable strategies to restore degraded ecosystems.</t>
  </si>
  <si>
    <t>Biodiversity and Ecosystem Services of Bamboo Carbon Stocks Regulation in the Western Highlands of Cameroon</t>
  </si>
  <si>
    <t>Yin, Zherui; Kuang, Wenhui; Bao, Yuhai; Dou, Yinyin; Chi, Wenfeng; Ochege, Friday Uchenna; Pan, Tao</t>
  </si>
  <si>
    <t>Yin, ZR; Kuang, WH; Bao, YH; Dou, YY; Chi, WF; Ochege, FU; Pan, T</t>
  </si>
  <si>
    <t>WOS:000691679600010</t>
  </si>
  <si>
    <t>10.1016/j.agee.2021.107588</t>
  </si>
  <si>
    <t>OCT 15</t>
  </si>
  <si>
    <t>1873-2305</t>
  </si>
  <si>
    <t>0167-8809</t>
  </si>
  <si>
    <t>Weier, Sina Monika/0000-0003-3922-1495; Taylor, Peter/0000-0001-9048-7366; Grass, Ingo/0000-0001-7788-1940; Hammer, Antonia/0000-0003-4582-6722; Sekgota Nemphagane, Wendy Maphefo/0000-0002-3113-7275</t>
  </si>
  <si>
    <t>Weier, Sina Monika/U-8891-2018; Taylor, Peter/N-3172-2019</t>
  </si>
  <si>
    <t>Bats have been shown to provide successful pest suppression in different land-use systems globally. Recent research demonstrates high economic values of pest suppression by bats also in macadamia orchards, which is enhanced by natural habitat patches at orchard edges. We investigated the impact of the conversion of natural to agricultural (macadamia-dominated) habitats. Using similar to 65,000 recorded bat call sequences; we studied bat communities in three land use types: a nature reserve, macadamia orchards with and without adjacent natural habitat patches. All study sites are situated on the southern slopes of the Soutpansberg, northern South Africa. Species richness varied significantly between the nature reserve and the macadamia orchards, but did not between orchards with and without neighbouring natural habitat. Within the orchards, activity of edge space foraging (dependent on e.g. forest edges) bats was greater at natural edges, whereas open space aerial foraging species (hunting above canopy) were more active at human-modified edges. Although seven narrow space foraging (i.e. dense vegetation dependent) bat species were identified at both orchard and reserve, this foraging guild occurred more frequently in the nature reserve (2.9-4.1% of all call sequences) than in the orchards (0.5-2.9% of all call sequences). Narrow space foraging bats were thus largely excluded from simplified agricultural landscapes, in particular where natural edge habitats are missing, compared to our natural control. The current trend in conversion of natural habitat in favour of macadamia monocultures, especially if remnant natural patches at orchard boundaries are removed, will have widespread detrimental effects on bat diversity. The resulting reduced biological pest suppression by bats and increased reliance on chemical control may further exacerbate biodiversity declines.</t>
  </si>
  <si>
    <t>Bat guilds respond differently to habitat loss and fragmentation at different scales in macadamia orchards in South Africa</t>
  </si>
  <si>
    <t>Pienkowski, Thomas; Keane, Aidan; Kinyanda, Eugene; Asiimwe, Caroline; Milner-Gulland, E. J.</t>
  </si>
  <si>
    <t>Pienkowski, T; Keane, A; Kinyanda, E; Asiimwe, C; Milner-Gulland, EJ</t>
  </si>
  <si>
    <t>WOS:000883595900001</t>
  </si>
  <si>
    <t>10.3390/w14213459</t>
  </si>
  <si>
    <t>2073-4441</t>
  </si>
  <si>
    <t>Kadigi, Reuben MJ/0000-0001-8676-1852; Sigalla Zakaria, Onesmo/0000-0001-6436-4645</t>
  </si>
  <si>
    <t>Global projections show that increases in agriculture water productivity (AWP) by 30 and 60% in rain-fed and irrigated agriculture, respectively, are required to ensure food security in the period 2000-2025. In sub-Saharan Africa, attempts to understand AWP has seen a lamping of input values which paints an unrealistic picture of AWP. We employed the residual imputation method to isolate the marginal productivity value of water in six paddy farming systems viz. the conventional transplant and flooding system (CTFS), the system of rice intensification (SRI), and the Kilombero Plantation Limited (KPL) mechanized system. Findings showed that AWP for rainfed CTFS is 0.39 Kg/m(3) or 0.003 US$/m(3), irrigated CTFS (0.30 Kg/m(3) or 0.002 US$/m(3)), rainfed SRI (0.68 Kg/m(3) or 0.08 US$/m(3)), irrigated SRI (0.52 Kg/m(3) or 0.06 US$/m(3)), rainfed KPL (0.33 Kg/m(3) or 0.05 US$/m(3)), and irrigated KPL (0.68 Kg/m(3) or 0.11 US$/m(3)). This shows that rainfed systems have good AWP, especially physical ones. We recommend a rollout of rainfed SRI to secure local food security and downstream ecosystem services. In addition, groupings of farmers will assist in optimizing resources, stabilizing markets, and prices for the better economic value of water (US$/m(3)). Adoption of SRI will require intensive demonstration that needs public financing. In addition, revamping the KPL off-taker arrangement with small-holder farmers could also be a good PPP anchor.</t>
  </si>
  <si>
    <t>Assessment of Variation in Marginal Productivity Value of Water in Paddy Farming Systems in Times of Water Stress</t>
  </si>
  <si>
    <t>Habel, Jan C.; Ulrich, Werner; Rieckmann, Marco; Shauri, Halimu; Nzau, Joslyn M.</t>
  </si>
  <si>
    <t>Habel, JC; Ulrich, W; Rieckmann, M; Shauri, H; Nzau, JM</t>
  </si>
  <si>
    <t>WOS:000700484300010</t>
  </si>
  <si>
    <t>10.1016/j.heliyon.2021.e07673</t>
  </si>
  <si>
    <t>e07673</t>
  </si>
  <si>
    <t>Debay, Alemu Bezie/0000-0002-3609-2918</t>
  </si>
  <si>
    <t>Fincha watershed is characterized by the presence of large scale government development projects, such as hydroelectric dam and sugarcane plantation. Within this watershed, land use/land cover (LULC) changes and its linkages with ecosystem services were analyzed for a period of more than three decades (1987-2019). The study first assessed LULC dynamics using ArcGIS software with a standard method. After data on LULC change was obtained, the study used a globally developed values coefficients to estimate the Ecosystem Service Values (ESVs) of the study watershed. The findings revealed that; cultivated land, water body, settlement and sugar cane plantation increased at a rate of 579.8 ha/yr, 199.7 ha/yr, 141.2 ha/yr and 137.1 ha/yr, respectively, whereas wetland, forest land and bare land reduced by 600 ha/y, 328.7 ha/yr and 60.3 ha/yr, respectively, for the study period (1987-2019) considered in the watershed. The increase in water body and sugar cane plantation is mainly attributed to large scale government development projects, while the increase in settlement and cultivated land is the result of small scale farming in the area. Both subsistence farming practices and large scale government projects compete on forest land and wetland. This has resulted in the decrease of the total NCV (Natural Capital Value) by 13.2%. The total ecosystem service values were dominated by cultivated land, which contributed 42.9% of the values in 2019. Elasticity of ESV change in relation to LULC showed the dominance of cultivated land in the overall values of the natural capital. To optimize the values of natural capital at the watershed, making synergies and tradeoffs between land uses is vital by all concerned stakeholders involved in modification of the land uses.</t>
  </si>
  <si>
    <t>Assessment of the linkages between ecosystem service provision and land use/land cover change in Fincha watershed, North-Western Ethiopia</t>
  </si>
  <si>
    <t>Batumike, Rodrigue; Imani, Gerard; Bisimwa, Benjamin; Urom, Christian; Mambo, Hwaba; Kalume, John; Kavuba, Fidele; Cuni-Sanchez, Aida</t>
  </si>
  <si>
    <t>Batumike, R; Imani, G; Bisimwa, B; Urom, C; Mambo, H; Kalume, J; Kavuba, F; Cuni-Sanchez, A</t>
  </si>
  <si>
    <t>WOS:000924217000001</t>
  </si>
  <si>
    <t>10.1016/j.envres.2023.115261</t>
  </si>
  <si>
    <t>1096-0953</t>
  </si>
  <si>
    <t>0013-9351</t>
  </si>
  <si>
    <t>wang, wenjie/0000-0003-0465-686X</t>
  </si>
  <si>
    <t>Accurate information on urban forests of tree sizes, health state, community structures, and spatial distribution is still limited in African cities. Using a Google Street View (GSV)-based tree-size measuring method developed by our team, this paper aims to evaluate street trees of four African metropolitan cities using GSV data. The study compiled a large dataset with 46,016 street trees in 3454 sites in Kampala, Nairobi, Bloemfontein, and Johannesburg. The data including tree size (diameter at breast height, DBH; tree height, TH; underbranch height, UBH; canopy size), tree floristic composition (apical dominance types, broadleaf-conifer-palm leaf, flowering or not), tree health (leaf color, diebacks, dead tree, and bracket-supporting percent), streetside development (lane number, roadside shops, parking vehicle, and pedestrian density), and geolocation (latitude, longitude). These data can be spatially visualized with the help of ArcGIS, and the large dataset favors reliable maps from the street-view level. Data statistics showed that four cities were dominated by broad-leaved, apical dominance, and flowering trees, with a low level of unhealthy leaves and a tiny percentage of dead. The arbor-shrubs-herb structure vegetation dominated all four cities. Kampala had the most slender trees (DBH = 23 cm, TH = 8.4 m), while Nairobi and Johannesburg had the thickest trees (DBH = 38 cm, TH = 8.5-8.6 m). Bare land rates were lowest at 23% in Bloemfontein and highest at 33% in Nairobi. Principal analysis and Pearson correlations showed that these tree variations were closely associated with street development and local land use configuration. By comparing the urban tree data in other regions of the world, we found that the trees in African cities are generally giant but have a lower density (the trees within a 100-m street segment). Our findings emphasized that GSV data is feasible enough for urban forest monitoring in Africa, and the database is helpful for urban landscape planning and management.</t>
  </si>
  <si>
    <t>Assessment of street forest characteristics in four African cities using google street view measurement: Potentials and implications</t>
  </si>
  <si>
    <t>Ahmedin, Annissa Muhammed; Elias, Eyasu</t>
  </si>
  <si>
    <t>Ahmedin, AM; Elias, E</t>
  </si>
  <si>
    <t>WOS:000754309300002</t>
  </si>
  <si>
    <t>10.4103/cs.cs_213_20</t>
  </si>
  <si>
    <t>Cresswell, Will/0000-0002-4684-7624</t>
  </si>
  <si>
    <t>Cresswell, Will/B-1472-2013</t>
  </si>
  <si>
    <t>Global conversion of patches of natural vegetation into agricultural land is reducing the ecosystem services provided by natural patches dwelling species to farmers. For sub-Saharan African subsistence farmers, such a reduction in pest control services by birds may be a significant disadvantage. Here we explored to what extent birds provide pest control services to the staple crop maize (Zea mays) on small subsistence farms on the Mambilla Plateau of Taraba State, Nigeria. We used exclosure experiments (maize crops with and without birds) to model how birds influenced crop yield. We found that excluding birds from maize significantly reduces crop yield, although the lack of a direct correlation between bird abundance and crop yield suggests that other taxa, such as bats, may also be important pest predators. Our results suggest that in this subsistence farming landscape, natural pest control of maize from vertebrates does occur, but further research is needed to understand the specific control agents and the role of patches of natural vegetation as habitat for them.</t>
  </si>
  <si>
    <t>Assessment of Pest Control Services by Vertebrates in Nigerian Subsistence Maize Farms</t>
  </si>
  <si>
    <t>Soule, Moussa; Nyamekye, Clement; Abdoul-Azize, Hamidou Taffa</t>
  </si>
  <si>
    <t>Soule, M; Nyamekye, C; Abdoul-Azize, HT</t>
  </si>
  <si>
    <t>WOS:000849166800004</t>
  </si>
  <si>
    <t>10.1007/s11069-022-05589-0</t>
  </si>
  <si>
    <t>1573-0840</t>
  </si>
  <si>
    <t>0921-030X</t>
  </si>
  <si>
    <t>Banda, Kawawa/0000-0001-7083-3014</t>
  </si>
  <si>
    <t>River floodplains such as the Barotse Flood Plain (BFP) in Western Zambia, provide a large number of ecosystem services and economic value for the inhabitants. Yet, in spite of its importance, the Floodplain has been vulnerable to land use change threatening wetland degradation albeit it being a Ramsar Cultural Heritage Site. This study aimed at determining the extent of land use change in the wetland of BFP in the selected years between 1980 and 2020 using Landsat data, then identifying and assessing drivers of land use change using survey data sets. In this study we hypothesized to determine the past and present status and change drivers of unprotected wetlands using a hybrid approach to help guide environment managers on the conservation of wetlands in a holistic manner. It also measured the relationship between drivers of land use change and observed land use changes pattern in the wetland of BFP. The study used an integrated research approach that involved utilizing combined methods of data collection and analysis. Both secondary and primary data sources were used. Primary data was collected using interview schedule, key informants' interviews, Participatory Rural Appraisal and field observations. The Raosoft random sample calculator was used to determine the sample size of heads of households from 9 districts within the margins of Barotse Floodplain. Then, a proportional sample size per district of 270 was calculated. The study found that there was an average land use change of 24.3% and 0.78 annual change rate in the wetland of BFP in the years of 1984, 1996, 2004 and 2015. The land use classes annual change rates between 1984 and 2015 were: forest/woody vegetation (0.32), grassland (0.07), water (0.02), annually flooded land (0.11) and bare land (0.26). The delineated land cover area classes (forest/woody vegetation, grassland, water, annually flooded land and bare land) have been reducing except for bare land that was increasing in areal coverage. Water class had the greatest negative percentage change (decrease) of 0.04 between 1984 and 2015. While the class of bare land class had greatest positive change (increase) of 8.3 percent in the period of 1984 and 2015. It was found that from 1990 to 2016, there was precipitation variation the years between 1981 and 2016 where the lowest was 571.7 mm in 2016, highest 1 579 mm in 2008 and the average amount of rainfall in the same period was 879.5 mm. Therefore, in some years there was excessive rainfall and scant rainfall in other years, which affected hydrology in the wetland and consequently affecting its ecosystem functions. The study found that land use change was driven by climate variability (48.5%), infrastructure development (20.7%), technology (7.8%), demography (18.5%), and agriculture (4.4%) using an integrated approach. Other land use changes such as the construction of a road bridge across the floodplain have contributed to wetland deterioration. The study further found that there was a relationship of 0.266 between driving forces of land use change and observed land use changes pattern. Therefore, the study demonstrated and provided new data that indicated the extent of land use change and its drivers using integrated research approach. The study recommends strategies such as environmental education and land use planning to resolve the problem of land use changes, in order to contribute to sustainable wetland management.</t>
  </si>
  <si>
    <t>Assessment of land use change in the wetland of Barotse Floodplain, Zambezi River Sub-Basin, Zambia</t>
  </si>
  <si>
    <t>Muluneh, Melese Genete; Worku, Belachew Bogale</t>
  </si>
  <si>
    <t>Muluneh, MG; Worku, BB</t>
  </si>
  <si>
    <t>WOS:000798169400001</t>
  </si>
  <si>
    <t>10.3389/ffgc.2022.780036</t>
  </si>
  <si>
    <t>MAY 6</t>
  </si>
  <si>
    <t>Schaafsma, Marije/0000-0003-0878-069X; Dreoni, Ilda/0000-0001-8420-522X</t>
  </si>
  <si>
    <t>Schaafsma, Marije/P-7795-2019; Dreoni, Ilda/IWM-1522-2023</t>
  </si>
  <si>
    <t>Community based management (CBM) is widely advocated as an effective method for governing and managing ecosystem services (ES). However, the distributional rules and maximum harvesting levels are likely to affect both the effectiveness of CBMs in maintaining ES and the fairness and equity of access to these ES. This article proposes a methodological approach for investigating normative trade-offs involved in CBM of forests, where forest conservation objectives need to be traded off against livelihoods objectives. The study uses remote sensing methods to quantify forest ES supply in Namizimu Forest Reserve in Malawi, and links this to demand for ES within the villages near the reserve. It then investigates how a plausible set of CBM rules can be developed to cap consumption of forest products to sustainable amount and quantifies, by using monetary valuation techniques, how these set of rules may affect the total well-being of local population. Our results demonstrate that, due to the spatial mismatches between demand and supply, the distribution of provisioning ES to the population across the harvesting area is unequal in biophysical terms. The current available stock of forest products is sufficient to cover the current demand, however, it is higher than the mean annual increment indicating that this level of consumption is ecologically unsustainable and will lead to forest degradation as shown under the business-as-usual scenario. We then examined the impact of governance and how CBM rules to allocate forest ES to different social groups (poor and rich) under a co-management regime will affect total societal welfare. We found that the distributional scenario that maximises total societal welfare expressed in monetary terms across the whole harvesting area is the scenario that distributes 40% of biomass to the rich group while the remaining 60% is allocated to the poor group. However, this scenario maximises Willingness to Pay (WTP) at total level but does not maximise WTP in each sub-area of forest but just for those that have a high availability for biomass. This indicates that the distributional rules that maximise total welfare at aggregate level may not maximise welfare at local level where constraints from biomass availability require to restrict further the distribution of forest products. When biomass availability is low, total societal welfare is maximised with distributional rules that distribute more trees to richer. Yet, a policymaker may choose a distributional rule that distribute more trees to the poor on normative grounds and forego the objective of maximising total welfare. In such cases the WTP analysis outlined in this paper can support the policymaker in choosing the distributional rule that minimise trade-offs between efficiency, i.e., maximising total welfare, and livelihoods objectives.</t>
  </si>
  <si>
    <t>Assessing the Welfare Impacts of Forest Ecosystem Service Management Policies and Their Distributional Rules</t>
  </si>
  <si>
    <t>Admasu, Simeneh; Yeshitela, Kumelachew; Argaw, Mekuria</t>
  </si>
  <si>
    <t>Admasu, S; Yeshitela, K; Argaw, M</t>
  </si>
  <si>
    <t>WOS:001009656100001</t>
  </si>
  <si>
    <t>10.3390/fire6050206</t>
  </si>
  <si>
    <t>MAY 16</t>
  </si>
  <si>
    <t>TAHERI, Ahmed/0000-0001-7402-525X; Chergui El Hemiani, Brahim/0000-0002-4989-8435</t>
  </si>
  <si>
    <t>TAHERI, Ahmed/X-2877-2018; Chergui El Hemiani, Brahim/AAT-8173-2020</t>
  </si>
  <si>
    <t>In recent decades, forest fires in the Mediterranean basin have been increasing in frequency, intensity, and the area burnt. Simultaneously, insects, a group with extraordinary biodiversity that provides vital ecosystem services such as pollination and decomposition, are undergoing a precipitous decline. Unfortunately, the impact of fire on arthropod communities has been poorly addressed despite the high diversity of taxonomic and functional arthropod groups. Responses to fire can differ considerably, depending on the life history and functional traits of the species. In the present study, we investigate the short-term impact of fire (three years after a blaze) on the abundance and species composition of soil arthropods in a burnt pine forest located in Ceuta (Spain, northwestern Africa). Soil arthropods were collected from pitfall traps in burnt and unburnt pine forest sampling points. In terms of total abundance per taxonomic order, Blattodea and Diptera were the only orders seemingly affected by the fire, whereas other arthropod groups (e.g., Araneae, Coleoptera, and Isopoda) showed no differences. In terms of species composition, Coleoptera and Formicidae (Hymenoptera) communities differed between burnt and unburnt sampling points, having more species associated with burnt areas than with unburnt ones. In burnt areas, some species from open areas built nests, fed in/on the ground, and dispersed over longer distances. Within the unburnt plots, we found more species in vegetated habitats, particularly those with shorter dispersal distances. We conclude that arthropod communities differ between burnt and unburnt sites and that the response of each taxon appears to be related to particular functional traits such as habitat preference (from open to forested landscapes) and ecological specialization (from generalist to specialist species).</t>
  </si>
  <si>
    <t>Assessing the Response of Different Soil Arthropod Communities to Fire: A Case Study from Northwestern Africa</t>
  </si>
  <si>
    <t>Ntukey, Lucas Theodori; Munishi, Linus Kasian; Treydte, Anna Christina</t>
  </si>
  <si>
    <t>Ntukey, LT; Munishi, LK; Treydte, AC</t>
  </si>
  <si>
    <t>WOS:000857717600001</t>
  </si>
  <si>
    <t>10.3390/land11091549</t>
  </si>
  <si>
    <t>Reed, James/0000-0001-8188-3914; Moombe, Kaala/0000-0002-6167-1057</t>
  </si>
  <si>
    <t>Reed, James/GYU-7179-2022</t>
  </si>
  <si>
    <t>Agricultural and forested landscapes in Africa are changing rapidly in response to socio-economic and environmental pressures. Integrated landscape approaches provide an opportunity for a more holistic and coordinated resource management strategy through the engagement of multiple stakeholders. Despite their influence as landscape actors, participation of private businesses in such initiatives has thus far been limited. This study focuses on the Kalomo District in southern Zambia, which provides an example of a rural landscape characterized by high levels of poverty, low agricultural productivity, and widespread deforestation and forest degradation. The study applied a value-chain analysis approach to better understand how the production of four locally important commodities (maize, tobacco, cattle, and charcoal) impacts land use, local livelihoods, and environmental objectives in this landscape, focusing on the role and influence of private sector actors. Data were collected through focus group discussions and key informant semi-structured interviews. Qualitative content analysis was employed to analyze the data and contextualize the findings. Results indicate three key potential entry points for increased private sector engagement: (1) improving water security for smallholders; (2) empowering small and medium-sized enterprises (SMEs) as private sector actors; and (3) collective planning for sustainable landscape activities with deliberate measures to involve private sector actors. We discuss options for optimizing benefits from the identified entry points.</t>
  </si>
  <si>
    <t>Assessing the Potential for Private Sector Engagement in Integrated Landscape Approaches: Insights from Value-Chain Analyses in Southern Zambia</t>
  </si>
  <si>
    <t>Mulwa, Richard; Siikamaki, Juha; Ndwiga, Michael; Alvsilver, Jessica</t>
  </si>
  <si>
    <t>Mulwa, R; Siikamaki, J; Ndwiga, M; Alvsilver, J</t>
  </si>
  <si>
    <t>WOS:000978035900001</t>
  </si>
  <si>
    <t>10.3390/atmos14040749</t>
  </si>
  <si>
    <t>2073-4433</t>
  </si>
  <si>
    <t>Gedefaw, Mohammed/0000-0003-1985-7023</t>
  </si>
  <si>
    <t>Land use/land cover change and climate change have diverse impacts on the water resources of river basins. This study investigated the trends of climate change and land use/land cover change in the Nile River Basin. The climate trends were analyzed using the Mann-Kendall test, Sen's slope estimator test and an innovative trend analysis method. Land use/land cover (LULC) change was examined using Landsat Thematic Mapper (TM) and Landsat Enhanced Thematic Mapper (ETM+) with a resolution of 30 m during 2012-2022. The findings revealed that forestland and shrub land area decreased by 5.18 and 2.39%, respectively. On the other hand, area of grassland, cropland, settlements and water bodies increased by 1.56, 6.18, 0.05 and 0.11%, respectively. A significant increasing trend in precipitation was observed at the Gondar (Z = 1.69) and Motta (Z = 0.93) stations. However, the trend was decreasing at the Adet (Z = -0.32), Dangla (Z = -0.37) and Bahir Dar stations. The trend in temperature increased at all stations. The significant changes in land use/land cover may be caused by human-induced activities in the basin.</t>
  </si>
  <si>
    <t>Assessing the Impacts of Land Use/Land Cover Changes on Water Resources of the Nile River Basin, Ethiopia</t>
  </si>
  <si>
    <t>Yosef, Binyam Alemu; Hasenauer, Hubert; Potzelsberger, Elisabeth</t>
  </si>
  <si>
    <t>Yosef, BA; Hasenauer, H; Potzelsberger, E</t>
  </si>
  <si>
    <t>WOS:000763005300003</t>
  </si>
  <si>
    <t>10.1016/j.tfp.2022.100212</t>
  </si>
  <si>
    <t>This study aims to assess the impacts of land use/land cover (LULC) changes on ecosystem service values (ESVs) in the Rib watershed of the Upper Blue Nile Basin between 2000 and 2020 periods. Image classifications were carried out using Landsat 5 TM for 2000 and 2010, and Landsat 8 OLI_TIRS for 2020 periods following the supervised classification technique with a Maximum Likelihood Algorithm (MLA) in ERDAS Imagine 2014. The study estimated the effects of LULC changes on ESVs using the modified ecosystem service value coefficients. The result indicated that a reduction of forest (46%), shrubland (44%), grassland (42%), and an increase of cultivated land (23%), settlement (137%), and waterbody (80%) during 2000 and 2020 periods. The total ESVs of the watershed were estimated about US$ 68.6 million in 2000, US$ 59.4 million in 2010, and US$ 59.3 million in 2020. The ESVs lost between 2000 and 2020 periods was about US$ 9.3 million (13.5%). The observed LULC changes during this period have also affected the individual ecosystem services. The reduction of ESVs through 2000 to 2020 periods indicates the effects of LULC changes on ecological degradation. Hence, the authors suggested the use of LULC change and ESVs together during land management decision-making processes.</t>
  </si>
  <si>
    <t>Assessing the impacts of land use/cover changes on ecosystem service values in Rib watershed, Upper Blue Nile Basin, Ethiopia</t>
  </si>
  <si>
    <t>Quansah, Gabriel Willie; Adu-Bredu, Stephen; Logah, Vincent; Malhi, Yadvinder; Eggleton, Paul; Parr, Catherine L.</t>
  </si>
  <si>
    <t>Quansah, GW; Adu-Bredu, S; Logah, V; Malhi, Y; Eggleton, P; Parr, CL</t>
  </si>
  <si>
    <t>WOS:000945627300001</t>
  </si>
  <si>
    <t>10.3389/ffgc.2023.1108257</t>
  </si>
  <si>
    <t>Kenfack, David/0000-0001-8208-3388</t>
  </si>
  <si>
    <t>Tree seedling dynamics underpin subsequent forest structure and diversity as different species/guilds respond variously to abiotic and biotic stresses. Thus, understanding differential seedling responses to stresses helps us to predict forest trajectories. Because forests vary in both environment and species composition, generalisations across tropical forests are difficult. Afromontane forests are important carbon stores, harbour high diversity and provide critical ecosystem services, yet they are vulnerable to climate change. Here, we investigate the importance of key abiotic and biotic factors on survival of seedling guilds along spatial and temporal scales in a montane forest in south-eastern Nigeria. We use data from 318 seedling plots censused every 3 months from 2017 to 2020 to identify seven key abiotic and four biotic factors influencing seedling survival. We used the Kaplan-Meier method to estimate the persistence time of 1,145 seedlings at community and guild levels. At the community level, newly recruited seedlings had a median survival time of 15 months and about 37% of the seedlings sampled where still alive after 24 months. Understory tree species survived significantly longer than the other growth form guilds and seedling survival did not differ across shade tolerance guilds. Conspecific adult density and steeper, more north facing slopes had a negative effect on tree seedlings survival. In addition, tree seedlings that recruited in October (end of wet season/beginning of dry) had lower survival probabilities compared to those that recruited in the other months. Except for initial height, seedling survival in lianas was not impacted by any of the abiotic and biotic variables tested. Our results suggest that under the current environment forest structure and diversity is changing, most noticeably lianas are increasing in abundance relative to trees.</t>
  </si>
  <si>
    <t>Assessing the impact of abiotic and biotic factors on seedling survival in an African montane forest</t>
  </si>
  <si>
    <t>Loveridge, Robin; Marshall, Andrew R.; Pfeifer, Marion; Rushton, Steven; Nnyiti, Petro P.; Fredy, Lilian; Sallu, Susannah M.</t>
  </si>
  <si>
    <t>Loveridge, R; Marshall, AR; Pfeifer, M; Rushton, S; Nnyiti, PP; Fredy, L; Sallu, SM</t>
  </si>
  <si>
    <t>WOS:000901346800001</t>
  </si>
  <si>
    <t>10.3390/f13122127</t>
  </si>
  <si>
    <t>Osewe, Erick/0000-0003-4227-7406; Nita, Mihai-Daniel/0000-0002-6072-7784</t>
  </si>
  <si>
    <t>Osewe, Erick/HKO-7734-2023; Nita, Mihai-Daniel/I-3128-2019</t>
  </si>
  <si>
    <t>Kakamega National Forest Reserve is a tropical forest ecosystem at high risk of irreplaceable biodiversity loss due to persistent human-induced pressures. The aim of this paper is to assess the effect of fragmentation and forest cover loss on forest ecosystems in Kakamega National Forest Reserve, with the objectives: (1) to quantify the forest cover loss and analyse fragmentation in the Kakamega forest ecosystem and (2) to analyse the effect of forest cover loss on the spatial distribution of the Kakamega forest ecosystem at different timescales. Hansen global forest change data was used as an input training dataset on the Google Earth Engine platform (GEE) to estimate the area of forest cover loss by aggregating the sum of pixel values, and to provide a time series visualization of forest change by the extent of cover loss using Sentinel-2 and Landsat 7 false colour composites (RBG) in QGIS software. Fragmentation analysis was performed using reclassified forest loss and distribution data from the Hansen product as binary raster input in Guidos software. Total forest cover loss over 20 years was estimated at 826.60 ha. The first decade (2000-2010) accounted for 146.31 ha of forest cover loss, and the second decade (2010-2020) accounted for 680.29 ha of forest cover loss. Forest area density (FAD) analysis depicted an increase in the dominant layer by 8.5% and a 2.5% decrease in the interior layer. Morphological spatial pattern analysis (MSPA) illustrated a change in the core layer of 96% and a 14% increase in the openings class layer. Therefore, this study demonstrates that forest cover loss and landscape pattern alteration changed the dynamics of species interaction within ecological communities. Fragmented habitats adversely affected the ecosystem's ability to recover the loss of endemic species, which are at risk of extinction in the backdrop of climate change. Anthropogenic drivers i.e., the clearing of natural forest and conversion of forest land for non-forest use, have contributed significantly to the loss of forest cover in the study area.</t>
  </si>
  <si>
    <t>Assessing the Fragmentation, Canopy Loss and Spatial Distribution of Forest Cover in Kakamega National Forest Reserve, Western Kenya</t>
  </si>
  <si>
    <t>Martin, Dominic Andreas; Andrianisaina, Fanilo; Fulgence, Thio Rosin; Osen, Kristina; Rakotomalala, Anjaharinony Andry Ny Aina; Raveloaritiana, Estelle; Soazafy, Marie Rolande; Wurz, Annemarie; Andriafanomezantsoa, Rouvah; Andriamaniraka, Harilala; Andrianarimisa, Aristide; Barkmann, Jan; Droege, Saskia; Grass, Ingo; Guerrero-Ramirez, Nathaly; Haenke, Hendrik; Holscher, Dirk; Rakouth, Bakolimalala; Ranarijaona, Hery Lisy Tiana; Randriamanantena, Romual; Ratsoavina, Fanomezana Mihaja; Ravaomanarivo, Lala Harivelo Raveloson; Schwab, Dominik; Tscharntke, Teja; Zemp, Delphine Clara; Kreft, Holger</t>
  </si>
  <si>
    <t>Martin, DA; Andrianisaina, F; Fulgence, TR; Osen, K; Rakotomalala, AANA; Raveloaritiana, E; Soazafy, MR; Wurz, A; Andriafanomezantsoa, R; Andriamaniraka, H; Andrianarimisa, A; Barkmann, J; Droge, S; Grass, I; Guerrero-Ramirez, N; Hanke, H; Holscher, D; Rakouth, B; Ranarijaona, HLT; Randriamanantena, R; Ratsoavina, FM; Ravaomanarivo, LHR; Schwab, D; Tscharntke, T; Zemp, DC; Kreft, H</t>
  </si>
  <si>
    <t>WOS:000819572900001</t>
  </si>
  <si>
    <t>10.1080/15715124.2022.2079658</t>
  </si>
  <si>
    <t>2022 JUN 28</t>
  </si>
  <si>
    <t>1814-2060</t>
  </si>
  <si>
    <t>1571-5124</t>
  </si>
  <si>
    <t>Land degradation is an evident and severe environmental problem in Ethiopia. Since 2003 community-based watershed management has been implemented in the study area to reduce land degradation. This study aimed to investigate to what extent the community-based watershed management is effective in rehabilitating the land. Woody vegetative cover, land use/cover (LULC) change and soil erosion rate were selected variables to examine the effectiveness of the management measures. The LULC and woody vegetative cover spatial datasets were created from Landsat satellite images of 2003 and 2019 using ERDAS IMAGINE 2016 (R) and ArcGIS10.8 (R). The soil loss rate was modelled using geoinformation techniques combined with the Revised Universal Soil Loss Equation. To assess the perception of farmers involved in the watershed rehabilitation activities, qualitative data were collected through Focus Group Discussions and Key Informant interviews. The results showed that the average annual soil loss rate in the study area was 49.5 tonnes (t)/hectare (ha(-1))/year(y(-1)) in 2003 and 23.8 t ha(-1)y(-1) in 2019, which is a 52% decrease over 16 years. Woody vegetative cover and grassland increased by 11% and 103%, respectively. These figures and respondents' responses, Focus Group Discussants and Key Informants showed that the community-based watershed management measures implemented in the study area were effective for improving vegetation cover and reducing soil loss (reducing land degradation). The sustainability of these achievements is contingent on the availability of a robust local organizational set-up complemented by the provision of natural resources development technologies, capacity building and security of land tenure. In sum, the findings in the study lead to conclude that the active involvement of farmers in land management and security of land tenure are effective approaches to reverse land degradation in the highlands of Ethiopia.</t>
  </si>
  <si>
    <t>Assessing the effectiveness of community-based watershed management practices in reversing land degradation in the Finchwuha watershed, Gojjam, Ethiopia</t>
  </si>
  <si>
    <t>Dalu, Mwazvita T. B.; Cuthbert, Ross N.; Ragimana, Phumudzo; Gunter, Ashley W.; Dondofema, Farai; Dalu, Tatenda</t>
  </si>
  <si>
    <t>Dalu, MTB; Cuthbert, RN; Ragimana, P; Gunter, AW; Dondofema, F; Dalu, T</t>
  </si>
  <si>
    <t>WOS:000810227900001</t>
  </si>
  <si>
    <t>10.1002/rra.4009</t>
  </si>
  <si>
    <t>1535-1467</t>
  </si>
  <si>
    <t>1535-1459</t>
  </si>
  <si>
    <t>Dalu, Mwazvita TB/0000-0001-6757-316X; Dalu, Tatenda/0000-0002-9019-7702; DONDOFEMA, FARAI/0000-0001-8685-125X; Cuthbert, Ross N./0000-0003-2770-254X</t>
  </si>
  <si>
    <t>Dalu, Mwazvita TB/J-2112-2019; Dalu, Tatenda/K-3089-2012; Ragimana, Phumudzo/HNI-9098-2023</t>
  </si>
  <si>
    <t>Large wood deposited in rivers provides ecological benefits for multiple trophic groups, but public perceptions of these deposits can be varied. In particular, flooding experiences linked to large wood debris could influence how the public and stakeholders view large wood deposited into the river ecosystem. Here, we assessed the perceptions towards large wood using groups of undergraduates, postgraduates and staff from a local university in Limpopo Province of South Africa. A survey was conducted using questionnaires, which were distributed online to a sample of 104 participants across these groups, using both visual (i.e. paired photographs of different river scenarios) and categorical questions. Large shares of respondents regularly used river systems recreationally (62.9%), with woodless systems perceived as being significantly more aesthetic, less dangerous and least in need of improvement. These perceptions, however, differed among university groups, with staff having stronger perceptions of aesthetics (median = 5.5, mean 5.4 +/- 2.8), less dangerousness (median = 3.0, mean 4.2 +/- 3.0) and naturalness (median = 6.0, mean 5.8 +/- 2.6) towards systems with large wood. Correlation analyses indicated significant interrelatedness among perceptions of aesthetics, naturalness, danger and improvement needs. However, negative perceptions towards large wood in the river were generally not determined by any recent experience of flooding in the area, with large wood-related dangers rather associated with leisure activities in rivers by students. These results highlight a need for passing on the knowledge of natural river systems with wood to people in Vhembe Biosphere Reserve and communities' scientists and assessing wider perceptions outside of the university context.</t>
  </si>
  <si>
    <t>Assessing human perceptions towards large wood in river ecosystems following flooding experiences</t>
  </si>
  <si>
    <t>Dai, Emilienne Houevo; Houndonougbo, Juliano Senanmi Hermann; Idohou, Rodrigue; Ouedraogo, Amade; Kakai, Romain Glele; Hotes, Stefan; Assogbadjo, Achille Ephrem</t>
  </si>
  <si>
    <t>Dai, EH; Houndonougbo, JSH; Idohou, R; Ouedraogo, A; Kakai, RG; Hotes, S; Assogbadjo, AE</t>
  </si>
  <si>
    <t>WOS:000865804900001</t>
  </si>
  <si>
    <t>10.31577/geogrcas.2022.74.3.10</t>
  </si>
  <si>
    <t>The Millennium Ecosystem defined ecosystem services as the benefits people derive from ecosystems. Besides provisioning services or goods like food, wood and other raw materials, plants, animals, fungi, and micro-organisms, ecosystem sevices provide essential regulating services such as pollination of crops, prevention of soil erosion, water purification and a vast array of cultural services, like recreation and a sense of place. Forest ecosystems also provide numerous services, benefits, and goods that benefit human wellbeing and mitigate carbon emissions. In many developing coun-tries, forest ecosystem services serve as a vital means of providing food, reducing poverty and creating employment. This study uses GIS and satellite images to assess the changes in forest ecosystem services in the Bia-Tano forest reserve from 1990 to 2020. The purpose was to ascertain how human interventions and activities have con-tributed to the decrease in the service provision of Bia-Tano forest reserve's ecosys-tem services. We argue that LULC (Land Use Land Cover) changes affect the poten-tial of the forest reserve to provide numerous products and services to benefit fringe communities and carbon mitigation. In all two sets of Classified Land Use Land Cover Images (CLULCI) co-vering the years 1990, 2000, 2011 and 2020 for the Bia-Tano forest reserve and surrounding areas and CLULCI for the actual forest reserve using the same years. The findings further revealed that the fringe community's livelihood activities have contributed to the decrease in the quality and quantity of the forest reserve over the past 30 years, with closed forest decline, while built-up areas, barren areas, planted/cultivated areas and open forest continue to increase. Furthermore, the excessive exploitation of natural resources from the reserve, coupled with illegal en-croachment, and frequent access to timber and fuelwood, threaten the conservation of the reserve's biodiversity and sustainability of ecosystem services. The findings show inadequate forest governance mechanisms to conserve and protect the reserve from further degradation and depletion of the reserve's resources. The livelihoods of fringe communities depend on the sale and consumption of NTFPs (Non-Timber Forest Products) from the reserve. Hence the changes in the forest reserves cover vegetation will reduce the NTFPs collected/harvested by fringe communities to support their livelihoods and wellbeing. Therefore, there is the need to tighten and strengthen the governance processes and mechanisms through participatory governance and enforce-ment of the rules and regulations to sustainably conserve and protect the reserve from deforestation and forest degradation.</t>
  </si>
  <si>
    <t>ASSESSING CHANGES IN ECOSYSTEM SERVICE PROVISION IN THE BIA-TANO FOREST RESERVE FOR SUSTAINED CARBON MITIGATION AND NON-TIMBER FOREST PRODUCTS PROVISION</t>
  </si>
  <si>
    <t>Damptey, Frederick Gyasi; Opuni-Frimpong, Nana Yeboaa; Arimiyaw, Abdul Wahid; Bentsi-Enchill, Felicity; Wiafe, Edward Debrah; Abeyie, Betty Boante; Mensah, Martin Kofi; Debrah, Daniel Kwame; Yeboah, Augustine Oti; Opuni-Frimpong, Emmanuel</t>
  </si>
  <si>
    <t>Damptey, FG; Opuni-Frimpong, NY; Arimiyaw, AW; Bentsi-Enchill, F; Wiafe, ED; Abeyie, BB; Mensah, MK; Debrah, DK; Yeboah, AO; Opuni-Frimpong, E</t>
  </si>
  <si>
    <t>WOS:000785284600001</t>
  </si>
  <si>
    <t>10.3390/su14084716</t>
  </si>
  <si>
    <t>Godbold, Douglas/0000-0001-5607-5800; Negash, Mesele/0000-0003-4329-614X</t>
  </si>
  <si>
    <t>The role of agroforestry (AF) systems in providing ecosystem services is very crucial. The greatest considerable increase in carbon (C) storage is often attained by moving from lower biomass land-use systems to tree-based systems such as AF. However, for estimation of C stocks in indigenous AF systems of southeastern Rift-Valley landscapes, Ethiopia, the data are scarce. This study was aimed to investigate the biomass, biomass carbon (BC), and soil organic carbon (SOC) stock of Enset-based, Enset-Coffee-based, and Coffee-Fruit-tree-Enset based AF systems. Comparison of SOC stock of AF systems against their adjacent monocrop farms was also investigated. Research questions were initiated to answer whether C stocks among the three AF systems vary because of different management systems and how biomass C stock is influenced by species abundance, diversity, and richness in the AF systems. The study was carried out at three selected sites in the Dilla Zuria district of Gedeo zone. Twenty farms (total of 60) representative of each AF system were arbitrarily selected and inventoried, and the biomass C stocks estimated. Ten adjacent monocrop farms which were related to each AF system were selected in a purposive manner for comparison of SOC stock. Inventory and soil sampling were employed in the 10 x 10 m farm plot. The mean AGB ranged from 81.1 to 255.9 t ha(-1) and for BGB from 26.9 to 72.2 t ha(-1). The highest C stock was found in Coffee-Fruittree-Enset based (233.3 +/- 81.0 t ha(-1)), and the lowest was in Coffee-Enset based AF system (190.1 +/- 29.8 t ha(-1)). The result showed that SOC stocks were not statistically significant between the three AF systems, although they showed a significant difference in their BC stock. The C stocks of the investigated AF systems are considerably higher than those reported for some tropical forests and AF systems. The SOC of AF systems is significantly higher than the ones for the adjacent monocrop farms. Therefore, it can be understood that the studied AF systems are storing significant amounts of C in their biomass as well as in soil. This considerable C storage by these systems might contribute to climate change mitigation.</t>
  </si>
  <si>
    <t>Assessing Carbon Pools of Three Indigenous Agroforestry Systems in the Southeastern Rift-Valley Landscapes, Ethiopia</t>
  </si>
  <si>
    <t>Seki, Hamidu A.; Thorn, Jessica P. R.; Platts, Philip J.; Shirima, Deo D.; Marchant, Rob A.; Abeid, Yahya; Baker, Neil; Annandale, Mark; Marshall, Andrew R.</t>
  </si>
  <si>
    <t>Seki, HA; Thorn, JPR; Platts, PJ; Shirima, DD; Marchant, RA; Abeid, Y; Baker, N; Annandale, M; Marshall, AR</t>
  </si>
  <si>
    <t>Web of Science Record</t>
  </si>
  <si>
    <t>UT (Unique WOS ID)</t>
  </si>
  <si>
    <t>Date of Export</t>
  </si>
  <si>
    <t>Hot Paper Status</t>
  </si>
  <si>
    <t>Highly Cited Status</t>
  </si>
  <si>
    <t>Open Access Designations</t>
  </si>
  <si>
    <t>Pubmed Id</t>
  </si>
  <si>
    <t>IDS Number</t>
  </si>
  <si>
    <t>Research Areas</t>
  </si>
  <si>
    <t>Web of Science Index</t>
  </si>
  <si>
    <t>WoS Categories</t>
  </si>
  <si>
    <t>Number of Pages</t>
  </si>
  <si>
    <t>Early Access Date</t>
  </si>
  <si>
    <t>Book DOI</t>
  </si>
  <si>
    <t>DOI Link</t>
  </si>
  <si>
    <t>DOI</t>
  </si>
  <si>
    <t>Article Number</t>
  </si>
  <si>
    <t>End Page</t>
  </si>
  <si>
    <t>Start Page</t>
  </si>
  <si>
    <t>Meeting Abstract</t>
  </si>
  <si>
    <t>Special Issue</t>
  </si>
  <si>
    <t>Supplement</t>
  </si>
  <si>
    <t>Part Number</t>
  </si>
  <si>
    <t>Issue</t>
  </si>
  <si>
    <t>Volume</t>
  </si>
  <si>
    <t>Publication Year</t>
  </si>
  <si>
    <t>Publication Date</t>
  </si>
  <si>
    <t>Journal ISO Abbreviation</t>
  </si>
  <si>
    <t>Journal Abbreviation</t>
  </si>
  <si>
    <t>ISBN</t>
  </si>
  <si>
    <t>eISSN</t>
  </si>
  <si>
    <t>ISSN</t>
  </si>
  <si>
    <t>Publisher Address</t>
  </si>
  <si>
    <t>Publisher City</t>
  </si>
  <si>
    <t>Publisher</t>
  </si>
  <si>
    <t>Since 2013 Usage Count</t>
  </si>
  <si>
    <t>180 Day Usage Count</t>
  </si>
  <si>
    <t>Times Cited, All Databases</t>
  </si>
  <si>
    <t>Times Cited, WoS Core</t>
  </si>
  <si>
    <t>Cited Reference Count</t>
  </si>
  <si>
    <t>Cited References</t>
  </si>
  <si>
    <t>Funding Text</t>
  </si>
  <si>
    <t>Funding Name Preferred</t>
  </si>
  <si>
    <t>Funding Orgs</t>
  </si>
  <si>
    <t>ORCIDs</t>
  </si>
  <si>
    <t>Researcher Ids</t>
  </si>
  <si>
    <t>Email Addresses</t>
  </si>
  <si>
    <t>Reprint Addresses</t>
  </si>
  <si>
    <t>Affiliations</t>
  </si>
  <si>
    <t>Addresses</t>
  </si>
  <si>
    <t>Abstract</t>
  </si>
  <si>
    <t>Book Author Full Names</t>
  </si>
  <si>
    <t>Author Full Names</t>
  </si>
  <si>
    <t>Book Group Authors</t>
  </si>
  <si>
    <t>Book Editors</t>
  </si>
  <si>
    <t>Book Authors</t>
  </si>
  <si>
    <t>Authors</t>
  </si>
  <si>
    <t>Publication Type</t>
  </si>
  <si>
    <t>WOS:000939549500001</t>
  </si>
  <si>
    <t>10.1016/j.forpol.2023.102926</t>
  </si>
  <si>
    <t>Stanley, Dara Anne/0000-0001-8948-8409; Markey, Anne/0000-0001-8162-7187; Coppinger, Christine Rose/0000-0001-5634-2518</t>
  </si>
  <si>
    <t>Stanley, Dara Anne/K-2295-2012</t>
  </si>
  <si>
    <t>Widespread dependence of rural communities on forest products is recognised, however, existing data on forest product use are limited and may not reflect current trends, as dependence patterns change over time. In the context of rapid deforestation, high levels of poverty, and associated reliance on natural resources such as forest products to support livelihoods, it is important to understand the current role of forests for supporting livelihoods so that these can be incorporated into policy and forest management efforts. Effective policies should go a step further and consider attitudes and behaviours of forest product users and attempt to understand linkages be-tween behaviour and forest use. Being able to measure the sustainability of forest use (i.e. the impact of be-haviours on the provisioning forest ecosystem) by using a composite indicator approach, is useful if we are to understand the potential impact of changes in behaviour or use patterns and if we hope to make changes that will result in more sustainable use. Here, we assess forest dependence using household interview data collected from 574 households in rural North-Western Zambia. Forest use data were recorded, which we used to inform the development of a forest use sustainability indicator, as were attitudes to forests and forest management, in an area where livelihoods depend on forest resources, with the backdrop of rapid national population growth and deforestation rates. While forest dependence among households was high (97% of households used forest products) and attitudes were generally pro-forest conservation, actual forest use (behaviour) showed signs of being unsustainable, based on the sustainability indicator used to measure forest use sustainability. By using an indicator approach to measure the sustainability of forest use at a household level, we were able to calculate projections of future sustainability based on theoretical future changes in harvesting practices. Local level quantifications of sustainability using standardised tools such as composite indicators could contribute to greater transparency in the process of analysing factors affecting sustainability and the development of appropriate, inclusive, and situation-specific policy to address the sustainability of forest use.</t>
  </si>
  <si>
    <t>Are indicators useful for measuring and supporting the sustainability of forest use? A Zambian case study</t>
  </si>
  <si>
    <t>Pullanikkatil, Deepa; Thondhlana, Gladman; Shackleton, Charlie</t>
  </si>
  <si>
    <t>Pullanikkatil, D; Thondhlana, G; Shackleton, C</t>
  </si>
  <si>
    <t>WOS:000903662200018</t>
  </si>
  <si>
    <t>10.1016/j.crsust.2022.100126</t>
  </si>
  <si>
    <t>2666-0490</t>
  </si>
  <si>
    <t>Rwiza, Mwemezi Johaiven/0000-0001-5526-444X</t>
  </si>
  <si>
    <t>Rwiza, Mwemezi Johaiven/GQB-4370-2022</t>
  </si>
  <si>
    <t>Assessment of land-use and land-cover (LULC) change of any region is one of the prominent features used in environmental resource management and its overall sustainable development. This study analyzed the LULC changes of Ngorongoro Conservation Area (NCA) and its surroundings using Remote Sensing and Geographical Information System integrated with Cellular Automata-Markov model. The LULC maps for the years 1995, 2005, and 2016 were classified using unsupervised and supervised classification procedure, and projected for 2025 and 2035 under business-as-usual scenario using the CA-Markov model. The results indicated maximum gains and losses in cultivated land and woodland in the study duration, respectively. The projected LULC for the period 2025 to 2035 showed a reduction in bushland, forest, water, and woodland, but an intensification in cultivated land, grassland, bare land, and the built-up area. The natural forests with high environmental values were found to be continuously declining under the current land management trend, causing the loss in the NCA's ecological values. For sustainable management, the authorities must reach conciliation between the existing LULC patterns change and ecosystem services monitoring. A rational land use plan must be made to control the increase of cultivated land and built-up area counting a rational land use plan and ecosystem services protection guidelines. Decision makers should involve stakeholder to support improved land use management practices for balanced and sustainable ecosystem services strategies.</t>
  </si>
  <si>
    <t>Analysis of land use and land-cover pattern to monitor dynamics of Ngorongoro world heritage site (Tanzania) using hybrid cellular automata-Markov model</t>
  </si>
  <si>
    <t>Tesfay, Fikrey; Tadesse, Solomon Ayele; Getahun, Yitea Seneshaw; Lemma, Estifanos; Gebremedhn, Abrha Ybeyn</t>
  </si>
  <si>
    <t>Tesfay, F; Tadesse, SA; Getahun, YS; Lemma, E; Gebremedhn, AY</t>
  </si>
  <si>
    <t>WOS:000921482400001</t>
  </si>
  <si>
    <t>10.1007/s12210-023-01133-9</t>
  </si>
  <si>
    <t>1720-0776</t>
  </si>
  <si>
    <t>2037-4631</t>
  </si>
  <si>
    <t>Attorre, Fabio/0000-0002-7744-2195; Cianciullo, Silvio/0009-0008-7373-1396</t>
  </si>
  <si>
    <t>Attorre, Fabio/H-5351-2012</t>
  </si>
  <si>
    <t>Land cover change (LCC) is a complex and dynamic process influenced by social, economic, and biophysical factors that can cause significant impacts on ecological processes and biodiversity conservation. The assessment of LCC is particularly relevant in a country like Mozambique where livelihood strongly depends on natural resources. In this study, LCC was assessed using a point-based sampling approach through Open Foris Collect Earth (CE), a free and open-source software for land assessment developed by the Food and Agriculture Organization of the United Nations. This study aimed to conduct an LCC assessment using CE for the entire Mozambique, and according to three different land classifications: administrative boundaries (provinces), ecoregions, and protected vs unprotected areas. A set of 23,938 randomly selected plots, with an area of 0.5 hectares, placed on a 4 x 4 km regular grid over the entire country, was assessed using CE. The analysis showed that Mozambique has gone through significant loss of forest (- 1.3 Mha) mainly to the conversion to cropland. Deforestation is not occurring evenly throughout the country with some provinces, such as Nampula and Zambezia, characterized by higher rates than others, such as Gaza and Niassa. This result can be explained considering a combination of ecological and socio-economic factors, as well as the conservative role played by the protected areas. Our study confirmed that LCC is a complex phenomenon, and the augmented visual interpretation methodology can effectively complement and integrate the LCC analyses conducted using the traditional wall-to-wall mapping to support national land assessment and forest inventories and provide training data for environmental modeling.</t>
  </si>
  <si>
    <t>Analysis of land cover dynamics in Mozambique (2001-2016)</t>
  </si>
  <si>
    <t>Jesus Ariza Salamanca, Antonio; Navarro-Cerrillo, Rafael Ma; Crozier, Jayne; Stirling, Clare; Gonzalez-Moreno, Pablo</t>
  </si>
  <si>
    <t>Salamanca, AJA; Navarro-Cerrillo, RM; Crozier, J; Stirling, C; Gonzalez-Moreno, P</t>
  </si>
  <si>
    <t>WOS:000719730000005</t>
  </si>
  <si>
    <t>10.1016/j.jenvman.2021.113966</t>
  </si>
  <si>
    <t>A</t>
  </si>
  <si>
    <t>Slotow, Rob/0000-0001-9469-1508; Davids, Rashieda/0000-0003-4756-4164</t>
  </si>
  <si>
    <t>Using an environmental impact assessment (EIA) methodology, we provide a novel approach to identify and assess social-ecological outcomes from civic ecology interventions. We quantified the impact significance of six civic (community led) interventions implemented by the Wise Wayz Water Care (WWWC) local community programme (solid waste management, water quality monitoring, invasive alien plant control, crop production, recycling and community engagement), in two communities, situated in urban to peri-urban/rural environments in Durban, South Africa. Interventions resulted in 37 outcomes, of which 36 were positive and one negative. The resulting significance scores from the impact assessment allowed for interventions and their outcomes to be compared. The socio-economic outcomes were the greatest (21), followed by ecological (11) and health outcomes (6). Outcomes included access to education and training; improved quality of life; improved terrestrial and aquatic ecosystems; increase in recreation and cultural uses of natural areas; reduced health risks and increased nutrition. The most significant ecological outcomes resulted from invasive alien plant control, followed by solid waste removal and water quality monitoring. The greatest health outcomes resulted from solid waste removal and vegetable gardens, whereas the greatest social-economic outcomes resulted from the general operation of WWWC, solid waste removal, and invasive alien plant control. We demonstrate that investments in natural areas can deliver not only on enhancements in ecosystems and their services, but also for local community socioeconomic and health benefits. This study provides an intervention quantifying tool for practitioners to select optimal local management interventions, that can be aligned with desired outcomes related to specific community challenges and policy requirements. In so doing, this work shows the critical role that civic interventions play to ensure sustainability, and emphasises how social-ecological systems and ecosystem services perspectives can be used in practice towards achieving sustainable outcomes.</t>
  </si>
  <si>
    <t>An impact assessment tool to identify, quantify and select optimal social-economic, ecological and health outcomes of civic environmental management interventions, in Durban South Africa</t>
  </si>
  <si>
    <t>Michel, Opelele Omeno; Yu, Ying; Fan, Wenyi; Lubalega, Tolerant; Chen, Chen; Sudi Kaiko, Claude Kachaka</t>
  </si>
  <si>
    <t>Michel, OO; Yu, Y; Fan, WY; Lubalega, T; Chen, C; Kaiko, CKS</t>
  </si>
  <si>
    <t>WOS:000904044000001</t>
  </si>
  <si>
    <t>10.1007/s11852-022-00927-7</t>
  </si>
  <si>
    <t>1874-7841</t>
  </si>
  <si>
    <t>1400-0350</t>
  </si>
  <si>
    <t>Ecosystems provide a number of functions that are essential to human existence and well-being. However, anthropogenic activities and climate change are severely pressuring these ecosystem services. Changes in land use/cover (LU/LC) induced by human activities affect the environment's ecosystem and alter the ecosystem services value (ESV). Decision-making on development based on ecosystem services value (ESV) assessment is significant for the sustainable utilization of resources. In the current study, Beijing in China from 1995 to 2015 and Freetown in Sierra Leone from 2000 to 2018 were used for monitoring the change in (LU/LC) and ecosystem services. To investigate the changes in ESV utilizing an ESV model, cross-sectional field research, GIS technology and economic valuation of natural capital were all combined. In Beijing, land use and land cover (LU/LC) were as follows: forest &gt; farm &gt; urban &gt; water in all periods of the investigated sites. Furthermore, LULC in Freetown was as follows: dense vegetation &gt; spare vegetation &gt; urban &gt; bare &gt; water in 2018. Changes in LU/LC in two areas reflect the trend toward the agriculture sector. Prediction of LU/LC showed a significant decrease in the agriculture areas in Beijing and Freetown that negatively affected the ecosystem. Results showed a lower ESV after prediction than before prediction in Beijing and Freetown, with loss and decrease in ESV caused by excessive economic benefits. Results showed that dense vegetation contributed the most to ecosystem services overall. The finding from this work indicated that for better sustainable ecosystem services, effective land-use regulations should be taken to control vegetation deterioration and protect water bodies.</t>
  </si>
  <si>
    <t>An evaluation of ecosystem services as a result of land use changes in inland and coastal areas: a comparative study of Beijing and Freetown</t>
  </si>
  <si>
    <t>Cedric, Chimi Djomo; Elono, Alvine Larissa Meyabeme; Nfornkah, Barnabas Neba; Forje, Gadinga Walter; Nyong, Princely Awazi; Kaam, Rene; Ango, Ernestine Orchelle Urbaine; Louis-Paul-Roger, Banoho Kabelong; Noutanewo, Pany; Nguefack, Arnold Jovis; Inimbock, Sorel Leocadie; Bruno, Mbobda Tabue Roger; Louis, Zapfack; Martin, Tchamba</t>
  </si>
  <si>
    <t>Cedric, CD; Elono, ALM; Nfornkah, BN; Forje, GW; Nyong, PA; Kaam, R; Ango, EOU; Louis-Paul-Roger, BK; Noutanewo, P; Nguefack, AJ; Inimbock, SL; Bruno, MTR; Louis, Z; Martin, T</t>
  </si>
  <si>
    <t>WOS:000804873900001</t>
  </si>
  <si>
    <t>10.3390/f13050686</t>
  </si>
  <si>
    <t>Borges, Jose/0000-0002-0608-5784; Abate, Dagm/0000-0002-3597-4062; Marques, Susete/0000-0001-7922-5680</t>
  </si>
  <si>
    <t>Borges, Jose/A-4131-2008; Abate, Dagm/ABU-3881-2022; Marques, Susete/O-1457-2018</t>
  </si>
  <si>
    <t>The conversion of fertile croplands to Eucalyptus woodlots in Ethiopian highlands, due to its business attractiveness to smallholders, raises concerns related to food production, water resources, carbon and other ecosystem services. This study was therefore designed to examine land allocation and plantation management decisions. Our emphasis was on the analysis of tradeoffs between the economic gains obtained from harvesting Eucalyptus timber and food production, carbon and water use. For that purpose, we considered a 1987 ha agroforest landscape in the Amhara region, Northern Ethiopia. With a planning horizon covering nine one-year periods, we developed and used nine Model I single objective linear programming (LP) models, and analyzed tradeoffs between objectives (e.g., land expectation value (LEV), Carbon, volume of ending inventory (VolEI), crop production and water use) using an LP-based Pareto frontier approach. The study revealed that the objective of maximizing the total economic gain from the sale of Eucalyptus wood poles favored a complete conversion of the available cropland into Eucalyptus woodlots. To meet the minimum annual crop production/consumption/requirements of households in the study area, the land under Eucalyptus should be limited to 1772 ha, with a sequestration potential of 1.5 to 1.57 x 10(7) kg yr(-1) of carbon in the aboveground biomass. However, this land cover limit should be decreased to 921 ha so as to limit the total annual water use (for biomass production) below the amount available from rainfall (11,000 m(3) ha(-1) yr(-1)). Moreover, the study highlighted that maximizing the harvested wood volume or LEV would come at the cost of a decreased aboveground carbon stock and volume of ending inventory and higher total water use. It also provided alternative optimal Pareto-front points, among which decision makers will be able to select their preferred targets. The current study also showed the potential for the application of Pareto frontier approaches to support the development of effective ecological/economic management strategies and the design of land use policies in an Ethiopian context.</t>
  </si>
  <si>
    <t>An Ecological-Economic Approach to Assess Impacts of the Expansion of Eucalyptus Plantations in Agroforest Landscapes of Northern Ethiopia</t>
  </si>
  <si>
    <t>Nabaloum, Assetou; Goetze, Dethardt; Ouedraogo, Amade; Porembski, Stefan; Thiombiano, Adjima</t>
  </si>
  <si>
    <t>Nabaloum, A; Goetze, D; Ouedraogo, A; Porembski, S; Thiombiano, A</t>
  </si>
  <si>
    <t>WOS:000798879200001</t>
  </si>
  <si>
    <t>10.1093/jee/toac061</t>
  </si>
  <si>
    <t>AUG 10</t>
  </si>
  <si>
    <t>1938-291X</t>
  </si>
  <si>
    <t>0022-0493</t>
  </si>
  <si>
    <t>de wit, martin p/0000-0003-3054-2479; de Beer, Z. Wilhelm/0000-0001-9758-8987; Paap, Trudy/0000-0003-1364-4350; van Wilgen, Brian/0000-0002-1536-7521; Roets, Francois/0000-0003-3849-9057; Richardson, David/0000-0001-9574-8297; Crookes, Douglas/0000-0001-9357-5396; Blignaut, James/0000-0001-7059-9010</t>
  </si>
  <si>
    <t>de wit, martin p/A-1851-2017; de Beer, Z. Wilhelm/B-6353-2008; Roets, Francois/HMP-4294-2023; Paap, Trudy/R-4919-2016; Richardson, David/A-1495-2008</t>
  </si>
  <si>
    <t>Studies addressing the economic impacts of invasive alien species are biased towards ex-post assessments of the costs and benefits of control options, but ex-ante assessments are also required to deal with potentially damaging invaders. The polyphagous shot hole borer Euwallacea fornicatus (Coleoptera: Curculionidae) is a recent and potentially damaging introduction to South Africa. We assessed the potential impact of this beetle by working across economic and biological disciplines and developing a simulation model that included dynamic mutualistic relations between the beetle and its symbiotic fungus. We modeled the potential growth in beetle populations and their effect on the net present cost of damage to natural forests, urban trees, commercial forestry, and the avocado industry over 10 yr. We modeled high, baseline, and low scenarios using discount rates of 8, 6, and 4%, and a plausible range of costs and mortality rates. Models predicted steady growth in the beetle and fungus populations, leading to average declines in tree populations of between 3.5 and 15.5% over 10 yr. The predicted net present cost was 18.45 billion international dollars (Int. $), or about 0.66% of the country's GDP for our baseline scenario ($2.7 billion to $164 billion for low and high scenarios). Most of the costs are for the removal of urban trees that die as a result of the beetle and its fungal symbiont, as has been found in other regions. We conclude that an ex-ante economic assessment system dynamics model can be useful for informing national strategies on invasive alien species management.</t>
  </si>
  <si>
    <t>An Assessment of the Potential Economic Impacts of the Invasive Polyphagous Shot Hole Borer (Coleoptera: Curculionidae) in South Africa</t>
  </si>
  <si>
    <t>Canavan, Kim; Canavan, Susan; Clark, Vincent Ralph; Gwate, Onalenna; Richardson, David Mark; Sutton, Guy Frederick; Martin, Grant Douglas</t>
  </si>
  <si>
    <t>Canavan, K; Canavan, S; Clark, VR; Gwate, O; Richardson, DM; Sutton, GF; Martin, GD</t>
  </si>
  <si>
    <t>WOS:000864911200001</t>
  </si>
  <si>
    <t>10.1080/17583004.2022.2130090</t>
  </si>
  <si>
    <t>1758-3012</t>
  </si>
  <si>
    <t>1758-3004</t>
  </si>
  <si>
    <t>Nemomissa, Sileshi/AAB-7270-2022</t>
  </si>
  <si>
    <t>Bamboos provide a number of ecosystem services, including the provision of a permanent carbon (C) sink. The present study was undertaken in the Sheka forest, currently recognized as a UNESCO Biosphere Reserve. The objectives of this study were to: (1) develop species- and site-specific allometric models for biomass estimation and (2) quantify the carbon storage capacity of highland bamboo stands. A total of 12 plots each measuring 10 m x 10 m were established at a distance of 200 m in the forest. 96 culms were harvested for the development of biomass estimation equations. Litter samples were collected in 1 m x 1 m subplots, while soil samples were collected at 0-10, 10-20, 20-40, and 40-60 cm soil depths for determination of soil organic carbon (SOC) contents. The estimated mean DBH, basal area and plant height were 7.0 cm, 53.2 m(2) ha(-1) and 12.9 m, respectively. The study has established allometric scaling of plant height with stem diameter in highland bamboo. It has also established that the allometric model is superior to commonly used non-linear H-DBH models. Aboveground biomass was estimated at 93 Mg ha(-1) with mean C stocks of 43.7 Mg ha(-1). The estimated below-ground biomass was 18.6 Mg ha(-1) with C stocks of 8.7 Mg ha(-1). The C stocks in the litter layer were estimated at 1.57 Mg ha(-1). Average soil C storage was estimated at 388.12 Mg ha(-1) within the 0-60 cm soil depth. In total, the natural highland bamboo stands store approximately 442.1 Mg C ha(-1). The estimated C stocks were comparable with values reported for bamboos in Ethiopia and elsewhere. It is concluded that natural highland bamboo stands play a significant role as carbon sinks. The insights gained in this study are expected to be applicable to Afromontane ecosystems where highland bamboo occurs in Africa.</t>
  </si>
  <si>
    <t>Allometric scaling, biomass accumulation and carbon stocks in natural highland bamboo (Oldeania alpina (K. Schum.) Stapleton) stands in Southwestern Ethiopia</t>
  </si>
  <si>
    <t>Milheiras, Sergio G.; Sallu, Susannah M.; Loveridge, Robin; Nnyiti, Petro; Mwanga, Lilian; Baraka, Elineema; Lala, Margherita; Moore, Eleanor; Shirima, Deo D.; Kioko, Esther N.; Marshall, Andrew R.; Pfeifer, Marion</t>
  </si>
  <si>
    <t>Milheiras, SG; Sallu, SM; Loveridge, R; Nnyiti, P; Mwanga, L; Baraka, E; Lala, M; Moore, E; Shirima, DD; Kioko, EN; Marshall, AR; Pfeifer, M</t>
  </si>
  <si>
    <t>WOS:000812235400001</t>
  </si>
  <si>
    <t>10.1007/s13593-022-00789-1</t>
  </si>
  <si>
    <t>1773-0155</t>
  </si>
  <si>
    <t>1774-0746</t>
  </si>
  <si>
    <t>G. Milheiras, Sergio/0000-0003-4166-8333; Sallu, Susannah/0000-0002-1471-2485; Moore, Eleanor/0000-0003-3396-6912</t>
  </si>
  <si>
    <t>Millions of people rely on nature-rich farming systems for their subsistence and income. The contributions of nature to these systems are varied and key to their sustainability in the long term. Yet, agricultural stakeholders are often unaware or undervalue the relevance of those contributions, which can affect decisions concerning land management. There is limited knowledge on how farming practices and especially those that build more strongly on nature, including agroecological practices, may shape farmers' livelihoods and well-being. We aim to determine the effect that farmer perception of contributions from nature, socioeconomic conditions, and farming practices, have on outcomes related to food security and human well-being. We conducted 467 household surveys in an agricultural growth corridor in rural Tanzania, which is also essential for nature conservation due to its high biodiversity and its strategic location between several protected areas encompassing wetland, forest, and grassland habitats. Results show that implementing more agroecological practices at farm scale has a positive effect on farmer well-being in the study landscape. Results also indicate that higher awareness of benefits from nature, as well as engagement with agricultural extension services, are associated with higher number of agroecological practices applied in the farm. This research confirms the relevance of capacity-building initiatives to scale up the uptake of agroecological practices in the tropics. It also shows, using empirical evidence, that farming practices taking advantage of nature's contributions to people can positively affect food security and human well-being, even when those practices complement conventional ones, such as the use of synthetic inputs. Understanding the impact of agroecological farming on the well-being of smallholder farmers in the tropics paves the way for policy and program development that ensures global food demands are met in a sustainable way without compromising the well-being of some of the world's most vulnerable people.</t>
  </si>
  <si>
    <t>Agroecological practices increase farmers' well-being in an agricultural growth corridor in Tanzania</t>
  </si>
  <si>
    <t>Saha, Amartya K. K.; Kashaigili, Japhet; Mashingia, Fredrick; Kiwango, Halima; Mohamed, Mercy Asha; Kimaro, Michael; Igulu, Mathias Msafiri; Matiku, Patroba; Masikini, Rosemary; Tamatamah, Rashid; Omary, Ismail; Magesa, Tumaini; Hyera, Pendo; Evarist, Roman; Donoso, Maria C. C.</t>
  </si>
  <si>
    <t>Saha, AK; Kashaigili, J; Mashingia, F; Kiwango, H; Mohamed, MA; Kimaro, M; Igulu, MM; Matiku, P; Masikini, R; Tamatamah, R; Omary, I; Magesa, T; Hyera, P; Evarist, R; Donoso, MC</t>
  </si>
  <si>
    <t>WOS:000815003800001</t>
  </si>
  <si>
    <t>10.3389/fevo.2022.845435</t>
  </si>
  <si>
    <t>JUN 9</t>
  </si>
  <si>
    <t>Modeling how communities benefit from common-property, depletable ecosystem services, such as non-timber forest product (NTFP) extraction, is challenging because it depends on agent proximity to resources and competition among agents. This challenge is greater when agents face complex economic decisions that depend on the state of the landscape and the actions of other agents. We address this complexity by developing an agent-based model, founded on standard economic theory, that defines household production and utility functions for millions of spatially-explicit economic agents. Inter-agent competition is directly modeled by defining how NTFP extraction of one agent changes the extraction efficiency and travel-time of nearby agents, thereby modifying agents' profit functions and utility maximization. We demonstrate our simulation using Tanzania as a case study. Our application relies on estimates of NTFP stocks, local wages, and traversal times across a landscape network of grid-cells, which we derive using geospatial and household data. The results of our simulation provide spatially explicit and aggregate estimates of NTFP extraction and household profit. Our model provides a methodological advance for studies that require understanding the impacts of conservation policies on households that rely on natural capital from forests. More broadly, our model shows that agent-based approaches to spatial activity can incorporate valuable insights on decision-making from economics without simplifying the underlying theory, making strong assumptions on agent homogeneity, or ignoring spatial heterogeneity.</t>
  </si>
  <si>
    <t>Agents on a Landscape: Simulating Spatial and Temporal Interactions in Economic and Ecological Systems</t>
  </si>
  <si>
    <t>Anley, Melkamu Alebachew; Minale, Amare Sewnet; Haregewoyn, Nigusse; Gashaw, Temesgen</t>
  </si>
  <si>
    <t>Anley, MA; Minale, AS; Haregewoyn, N; Gashaw, T</t>
  </si>
  <si>
    <t>WOS:001010207300001</t>
  </si>
  <si>
    <t>10.3389/ffgc.2023.1021664</t>
  </si>
  <si>
    <t>JUN 8</t>
  </si>
  <si>
    <t>Anywar, Godwin/0000-0003-0926-1832</t>
  </si>
  <si>
    <t>IntroductionForest resources are an important source of products on which rural communities depend for survival. Mpanga Central Forest Reserve (CFR) is a valuable resource to adjacent communities through provision of different goods and serves for subsistence and income generation. It also serves as an important eco-tourist site. However, there is scanty information regarding the products obtained from Mpanga CFR and their contribution to livelihoods of adjacent communities. MethodsThe study explored the provisioning services obtained from the CFR, assessed the contribution of the CFR to the surrounding communities and explored the challenges faced while obtaining these services from the forest reserve. Provisioning services are the material benefits supplied by the ecosystem. A total of 118 respondents were randomly selected from 11 villages in Kamengo sub-county Mpigi District and interviewed using semi-structured questionnaires. Results and discussionThe residents obtained wild foods, medicinal herbs, fuelwood, construction and carving materials. Most of the respondents used obtained products for subsistence (51%) while the rest sold them. Regression analysis revealed that 76.5% of the variability in cash income from the CFR is significantly explained by age of respondents, period of stay and education level. Increase in age and educational level of respondents reduced ability to obtain cash income from the forest by (beta = -0.19) and (beta = -0.625), respectively but increase in period of stay acted in the reverse (beta = 0.22). Despite the importance of provisioning services in improving the livelihood of communities adjacent the forest, some challenges in accessing the forest were reported. The quantities of some extracted species had declined over a 5-year period resulting in reduction of household income. This negatively impacts on the livelihoods of the young and uneducated that depend on forest activities for income generation. It is pertinent that alternative livelihood options are sought to address this trend. Also, forest management strategies should provide a win-win situation to forest managers and communities adjacent to the forest. This will not only preserve the forest resource but will also ensure a sustainable livelihood to forest dependent communities.</t>
  </si>
  <si>
    <t>Access to provisioning services by local communities from Mpanga central forest reserve in central Uganda</t>
  </si>
  <si>
    <t>Moshobane, Moleseng Claude; Olowoyo, Joshua O.; Middleton, Lorraine</t>
  </si>
  <si>
    <t>Moshobane, MC; Olowoyo, JO; Middleton, L</t>
  </si>
  <si>
    <t>WOS:000880792800001</t>
  </si>
  <si>
    <t>10.1016/j.rsase.2022.100860</t>
  </si>
  <si>
    <t>Akanga, Donald/0000-0002-9351-3555; Moore, Nathan/0000-0001-8169-0194; Dahlin, Kyla/0000-0002-6016-2605</t>
  </si>
  <si>
    <t>Land use land cover (LULC) change can modify local, regional, and global socio-environmental systems. Globally, much LULC change study is aimed at deforestation and urbanization with less focus on other LULC categories like grasslands and savannas. Here, we focus our LULC change study on southwestern Kenya, a topographically varying region of forest, grassland, and crop-land. This study leveraged existing remotely sensed Landsat landcover data to evaluate uncer-tainty of LULC classification, quantify the nature and magnitude of changes, and illustrate the role of topography (slope and elevation) in determining the spatiotemporal characteristics of the landscape between 1990 and 2018. We also analyzed landscape metrics of fragmentation and dominance at the class-level and employed Kruskal-Wallis tests to examine the characteristics and statistical significance of the changes. We obtained an overall classification accuracy of 86% and establish that over the 28-year period, cropland increased by 22.5% and became less frag-mented, forest decreased by 6.6% and became less fragmented, while grassland decreased by 16% and became more fragmented. Results showed statistical difference (p &lt; 0.05) in LULC change among different topographic classes. Our results indicate that deforestation in the region has slowed in the past decades, likely due to conservation efforts, but conversion of grassland to cropland has accelerated. Grasslands, including pastures, provide essential ecosystem services both to people and the environment and should not be overlooked in conservation initiatives.</t>
  </si>
  <si>
    <t>Accelerating agricultural expansion in the greater Mau Forest Complex, Kenya</t>
  </si>
  <si>
    <t>Morgan, Edward A.; Bush, Glenn; Mandea, Joseph Zambo; Mareseni, Tek</t>
  </si>
  <si>
    <t>Morgan, EA; Bush, G; Mandea, JZ; Mareseni, T</t>
  </si>
  <si>
    <t>WOS:000834729400001</t>
  </si>
  <si>
    <t>10.1080/27669645.2022.2105485</t>
  </si>
  <si>
    <t>2766-9645</t>
  </si>
  <si>
    <t>KABA, JAMES SEUTRA/0000-0001-6432-3464</t>
  </si>
  <si>
    <t>Change in land use affects the conservation of medicinal plants. We assessed the abundance and richness of medicinal plants under different land-use systems in Ghana. The land-use types consisted of protected area (PA), Fallowed Land (FL) and Farmed area (FA). A total of 45 quadrats (30 m x 30 m) were laid randomly and medicinal plants identified. Soil samples (0-15 cm) were also collected from nested quadrats for physiochemical analysis. Additionally, ethnobotanical survey of 210 key informants was carried out using Snowball sampling method to identify plant parts used and ailments treated. The result identified 107 species of medicinal plants, and the roots (34.4%) and bark (33.3%) were mostly used. PA had higher (P &lt; 0.05) abundance (81.75 +/- 6.74) and richness (19.80 +/- 0.96) while FA had the least. The principal component analysis (PCA) showed that PC1 accounted for 48.7% of the variance with abundance (0.8092), richness (0.9168), TN (0.9312) and ECEC (0.7789) positively loaded on it. The PC2 accounted for 24.1% of the variance in the soil physical properties. We established that integrating medical plants into crops as Agroforestry system can improve their conservation. Our findings have implications for the attainment of the sustainable development goals (SDGs) 3 , 13 and 15 .</t>
  </si>
  <si>
    <t>Abundance, richness and use of medicinal plants under different land uses in the Guinea Savanna zone of Northern Ghana</t>
  </si>
  <si>
    <t>Berihun, Mulatu Liyew; Tsunekawa, Atsushi; Haregeweyn, Nigussie; Tsubo, Mitsuru; Fenta, Ayele Almaw; Ebabu, Kindiye; Bayabil, Haimanote Kebede; Dile, Yihun Taddele</t>
  </si>
  <si>
    <t>Berihun, ML; Tsunekawa, A; Haregeweyn, N; Tsubo, M; Fenta, AA; Ebabu, K; Bayabil, HK; Dile, YT</t>
  </si>
  <si>
    <t>WOS:000762164100002</t>
  </si>
  <si>
    <t>10.1016/j.tfp.2022.100204</t>
  </si>
  <si>
    <t>Shiferaw, Hailu/0000-0002-3697-083X</t>
  </si>
  <si>
    <t>Desta, Hailu Shiferaw/HJH-5118-2023</t>
  </si>
  <si>
    <t>Woody-biomass is an important indicator for good vegetation cover, and a healthy environment that provides ecosystems services such as supplying, provisioning, regulating, esthetic, and cultural values. Moreover, woody-biomass stores a very good amount of carbon dioxide as about fifty percent of living organisms are built from carbon. The objective of this study is to estimate the above and belowground woody biomass and carbon stock of Kunzila watershed, Northwest Ethiopia as a piece of baseline information so as to gage the changes after the intervention. The watershed covers about 11,200 ha of land with undulating topographic landscapes. More than 230 sample plots of 30 m by 30 m were surveyed and every woody plant (shrub/bush and tree) was measured. Allometric equations were applied to calculate biomass and carbon stock potential at the plot level. The Random forest algorithm was applied to upscale plot values to watershed level. The results indicate that Kunzila watershed offers maximum biomass of 1,756(+/- 249) Mt year(-1)/watershed and corresponding carbon dioxide equivalent (CO(2)e) of 3,022(+/- 429) Mt C year(-1) /watershed with the current vegetation status; while the average woody biomass and CO(2)e were estimated about 244(+/- 249) Mt ha(-1) year(-1) and 425(+/- 429) Mt C ha(-1) year(-1), respectively. These results indicate that there are high variabilities among different ecosystem types and also the watershed generally offers below its potential. However, there is a high potential to achieve up to triples of biomass and CO(2)e by implementing recommended intervention plans developed out of the current study. The current approach using machine learning algorithm to upscale from sample plot-level to watershed scale is a very good one and can be applied to other watersheds at scale.</t>
  </si>
  <si>
    <t>Above and belowground woody-biomass and carbon stock estimations at Kunzila watershed, Northwest Ethiopia</t>
  </si>
  <si>
    <t>Wingate, Vladimir R. R.; Akinyemi, Felicia O. O.; Iheaturu, Chima J. J.; Speranza, Chinwe Ifejika</t>
  </si>
  <si>
    <t>Wingate, VR; Akinyemi, FO; Iheaturu, CJ; Speranza, CI</t>
  </si>
  <si>
    <t>WOS:000885329000016</t>
  </si>
  <si>
    <t>10.1098/rstb.2021.0111</t>
  </si>
  <si>
    <t>Waite, Catherine/0000-0003-3092-5867; G. Milheiras, Sergio/0000-0003-4166-8333; Sallu, Susannah/0000-0002-1471-2485; Marshall, Andrew/0000-0002-3261-7326; Pfeifer, Marion/0000-0002-6775-3141</t>
  </si>
  <si>
    <t>Waite, Catherine/ABE-1498-2021</t>
  </si>
  <si>
    <t>The science guiding design and evaluation of restoration interventions in tropical landscapes is dominated by ecological processes and outcomes and lacks indicators and methods that integrate human wellbeing into the restoration process. We apply a new systems approach framework for tree restoration in forest-agricultural landscapes to show how this shortcoming can be addressed. Demonstrating 'proof of concept', we tested statistical models underlying the framework pathways with data collected from a case study in Tanzania. Local community perceptions of nature's values were not affected by levels of self-reported wildlife-induced crop damage. But mapped predictions from the systems approach under a tree restoration scenario suggested differential outcomes for biodiversity indicators and altered spatial patterns of crop damage risk, expected to jeopardize human wellbeing. The predictions map anticipated trade-offs in costs and benefits of restoration scenarios, which we have started to explore with stakeholders to identify restoration opportunities that consider local knowledge, value systems and human wellbeing. We suggest that the framework be applied to other landscapes to identify commonalities and differences in forest landscape restoration outcomes under varying governance and land use systems. This should form a foundation for evidence-based implementation of the global drive for forest landscape restoration, at local scales.This article is part of the theme issue 'Understanding forest landscape restoration: reinforcing scientific foundations for the UN Decade on Ecosystem Restoration'.</t>
  </si>
  <si>
    <t>A systems approach framework for evaluating tree restoration interventions for social and ecological outcomes in rural tropical landscapes</t>
  </si>
  <si>
    <t>Boukeng, Elvire Jose Djiongo; Avana, Marie Louise Tiencheu; Zapfack, Louis; Desrochers, Andre; Dzo, Imelda Gaelle Maaku; Banoho, Louis-Paul-Roger Kabelong; Khasa, Damase</t>
  </si>
  <si>
    <t>Boukeng, EJD; Avana, MLT; Zapfack, L; Desrochers, A; Dzo, IGM; Banoho, LPRK; Khasa, D</t>
  </si>
  <si>
    <t>WOS:000904134500001</t>
  </si>
  <si>
    <t>10.3390/rs14246251</t>
  </si>
  <si>
    <t>Iheaturu, Chima Jude/0000-0003-0472-9715; Ifejika Speranza, Chinwe/0000-0003-1927-7635</t>
  </si>
  <si>
    <t>Iheaturu, Chima Jude/ABC-5849-2021; Ifejika Speranza, Chinwe/B-2408-2012</t>
  </si>
  <si>
    <t>The rate of tropical deforestation is increasing globally, and the fragmentation of remaining forests is particularly high in arable landscapes of West Africa. As such, there is an urgent need to map and monitor these remnant forest patches/fragments and so identify their multiple benefits and values. Indeed, recognizing their existence will help ensure their continued provision of ecosystem services while facilitating their conservation and sustainable use. The aim of this study is therefore to inventory and characterise the current extent and change of remnant forest patches of West Africa, using multi-source remote sensing products, time-series analyses, and ancillary datasets. Specifically, we collate and analyse descriptive and change metrics to provide estimates of fragment size, age, biophysical conditions, and relation to social-ecological change drivers, which together provide novel insights into forest fragment change dynamics for over four decades. We map forests patches outside protected areas with a tree cover &gt;= 30%, a tree height of &gt;= 5 m, an area &gt;= 1 km(2) and &lt;= 10 km(2). Appended to each patch are descriptive and change dynamics attributes. We find that most fragments are small, secondary forest patches and these cumulatively underwent the most forest loss. However, on average, larger patches experience more loss than smaller ones, suggesting that small patches persist in the landscape. Primary forest patches are scarce and underwent fewer losses, as they may be less accessible. In 1975 most patches were mapped as secondary, degraded forests, savanna, woodland, and mangrove, and relatively few comprised cropland, settlements, and agriculture, suggesting that new forest patches rarely emerged from arable land over the past 45 years (1975-2020), but rather are remnants of previously forested landscapes. Greening is widespread in larger secondary fragments possibly due to regrowth from land abandonment and migration to urban areas. Forest loss and gain are greater across fragments lying in more modified landscapes of secondary forests, while forest loss increases with distance to roads. Finally, larger forest patches harbour a denser tree cover and higher trees as they may be less impacted by human pressures. The number and extent of West African forest patches are expected to further decline, with a concurrent heightening of forest fragmentation and accompanying edge effects. Lacking any conservation status, and subject to increasing extractive demands, their protection and sustainable use is imperative.</t>
  </si>
  <si>
    <t>A Remote Sensing-Based Inventory of West Africa Tropical Forest Patches: A Basis for Enhancing Their Conservation and Sustainable Use</t>
  </si>
  <si>
    <t>Buramuge, Victorino Americo; Ribeiro, Natasha Sofia; Olsson, Lennart; Bandeira, Romana Rombe</t>
  </si>
  <si>
    <t>Buramuge, VA; Ribeiro, NS; Olsson, L; Bandeira, RR</t>
  </si>
  <si>
    <t>WOS:000907815200002</t>
  </si>
  <si>
    <t>10.1073/pnas.2118273119</t>
  </si>
  <si>
    <t>e2118273119</t>
  </si>
  <si>
    <t>SEP 20</t>
  </si>
  <si>
    <t>Sonter, Laura/0000-0002-6590-3986; Maus, Victor/0000-0002-7385-4723; Giljum, Stefan/0000-0002-4719-5867; Bebbington, Anthony/0000-0003-3342-7898; Luckeneder, Sebastian/0000-0001-6735-301X; Kuschnig, Nikolas/0000-0002-6642-2543</t>
  </si>
  <si>
    <t>Sonter, Laura/I-6756-2013; Maus, Victor/D-9547-2013; Giljum, Stefan/M-3162-2015</t>
  </si>
  <si>
    <t>Growing demand for minerals continues to drive deforestation worldwide. Tropical forests are particularly vulnerable to the environmental impacts of mining and mineral processing. Many local- to regional-scale studies document extensive, long-lasting impacts of mining on biodiversity and ecosystem services. However, the full scope of deforestation induced by industrial mining across the tropics is yet unknown. Here, we present a biome-wide assessment to show where industrial mine expansion has caused the most deforestation from 2000 to 2019. We find that 3,264 km(2) of forest was directly lost due to industrial mining, with 80% occurring in only four countries: Indonesia, Brazil, Ghana, and Suriname. Additionally, controlling for other nonmining determinants of deforestation, we find that mining caused indirect forest loss in two-thirds of the investigated countries. Our results illustrate significant yet unevenly distributed and often unmanaged impacts on these biodiverse ecosystems. Impact assessments and mitigation plans of industrial mining activities must address direct and indirect impacts to support conservation of the world's tropical forests.</t>
  </si>
  <si>
    <t>A pantropical assessment of deforestation caused by industrial mining</t>
  </si>
  <si>
    <t>Aneseyee, Abreham Berta; Soromessa, Teshome; Elias, Eyasu; Noszczyk, Tomasz; Hernik, Jozef; Benti, Natei Ermais</t>
  </si>
  <si>
    <t>Aneseyee, AB; Soromessa, T; Elias, E; Noszczyk, T; Hernik, J; Benti, NE</t>
  </si>
  <si>
    <t>WOS:000924657300001</t>
  </si>
  <si>
    <t>10.1080/00330124.2022.2146908</t>
  </si>
  <si>
    <t>2022 DEC 4</t>
  </si>
  <si>
    <t>1467-9272</t>
  </si>
  <si>
    <t>0033-0124</t>
  </si>
  <si>
    <t>Kerr, Rachel Bezner/0000-0003-4525-6096; Kpienbaareh, Daniel/0000-0002-3167-8151; Luginaah, Isaac/0000-0001-7858-3048</t>
  </si>
  <si>
    <t>Kerr, Rachel Bezner/AAQ-6552-2020; Kpienbaareh, Daniel/HLH-1813-2023</t>
  </si>
  <si>
    <t>In the context of food insecurity in resource-poor settings, agroecology (AE) has emerged as an important approach promoted for improving crop productivity, yet few studies have demonstrated how a combination of agroecological methods can improve crop health and thereby crop productivity. Using a geospatial approach, this study investigated whether agroecological practices can improve crop health in smallholder contexts. We compared leaf area indexes (LAIs) of crops on AE and non-AE farms and prospectively predicted the impact of AE using vegetation indexes (VIs). We found that crops on AE farms produced higher average growing season LAIs for maize and pigeon peas (1.28 m(2)/m(2)) and maize and beans (1.29 m(2)/m(2)) farms compared to 0.97 m(2)/m(2) and 0.80 m(2)/m(2), respectively, for the same crops on the non-AE farms. The higher LAIs suggest that the combination of farming strategies practiced on the AE farms produced healthier crops on AE farms. Random forest regression prospective predictions generated statistically significant higher LAIs for maize and beans (R-2 = 0.90, root mean square error [RMSE] = 0.32 m(2)/m(2)) and maize and pigeon peas (R-2 = 0.88 m(2)/m(2), RMSE = 0.42 m(2)/m(2)) on the AE farms, but predictions for the non-AE farms were not statistically significant. The findings demonstrate that combining AE strategies can potentially improve crop productivity to enhance household food security and income in smallholder contexts.</t>
  </si>
  <si>
    <t>A Geospatial Approach to Assessing the Impact of Agroecological Knowledge and Practice on Crop Health in a Smallholder Agricultural Context</t>
  </si>
  <si>
    <t>Weier, Sina M.; Linden, Valerie M. G.; Hammer, Antonia; Grass, Ingo; Tscharntke, Teja; Taylor, Peter J.</t>
  </si>
  <si>
    <t>Weier, SM; Linden, VMG; Hammer, A; Grass, I; Tscharntke, T; Taylor, PJ</t>
  </si>
  <si>
    <t>WOS:000811516700001</t>
  </si>
  <si>
    <t>10.3389/ffgc.2022.709971</t>
  </si>
  <si>
    <t>MAY 26</t>
  </si>
  <si>
    <t>Moore, Eleanor/0000-0003-3396-6912; G. Milheiras, Sergio/0000-0003-4166-8333; Sallu, Susannah/0000-0002-1471-2485</t>
  </si>
  <si>
    <t>Global demand for agricultural products continues to grow. However, efforts to boost productivity exacerbate existing pressures on nature, both on farms and in the wider landscape. There is widespread appreciation of the critical need to achieve balance between biodiversity and human well-being in rural tropical crop production landscapes, that are essential for livelihoods and food security. There is limited empirical evidence of the interrelationships between natural capital, the benefits and costs of nature and its management, and food security in agricultural landscapes. Agroforestry practices are frequently framed as win-win solutions to reconcile the provision of ecosystem services important to farmers (i.e., maintaining soil quality, supporting pollinator, and pest control species) with nature conservation. Yet, underlying trade-offs (including ecosystem disservices linked to pest species or human-wildlife conflicts) and synergies (e.g., impact of ecosystem service provision on human well-being) are seldom analysed together at the landscape scale. Here, we propose a systems model framework to analyse the complex pathways, with which natural capital on and around farms interacts with human well-being, in a spatially explicit manner. To illustrate the potential application of the framework, we apply it to a biodiversity and well-being priority landscape in the Southern Agricultural Growth Corridor of Tanzania, a public-private partnership for increasing production of cash and food crops. Our framework integrates three main dimensions: biodiversity (using tree cover and wildlife as key indicators), food security through crop yield and crop health, and climate change adaptation through microclimate buffering of trees. The system model can be applied to analyse forest-agricultural landscapes as socio-ecological systems that retain the capacity to adapt in the face of change in ways that continue to support human well-being. It is based on metrics and pathways that can be quantified and parameterised, providing a tool for monitoring multiple outcomes from management of forest-agricultural landscapes. This bottom-up approach shifts emphasis from global prioritisation and optimisation modelling frameworks, based on biophysical properties, to local socio-economic contexts relevant in biodiversity-food production interactions across large parts of the rural tropics.</t>
  </si>
  <si>
    <t>A Framework to Assess Forest-Agricultural Landscape Management for Socioecological Well-Being Outcomes</t>
  </si>
  <si>
    <t>Koricho, Hingabu Hordofa; Seboka, Ararsa Derese; Fufa, Fekadu; Gebreyesus, Tikabo; Song, Shaoxian</t>
  </si>
  <si>
    <t>Koricho, HH; Seboka, AD; Fufa, F; Gebreyesus, T; Song, SX</t>
  </si>
  <si>
    <t>WOS:000856377400001</t>
  </si>
  <si>
    <t>10.3390/f13091466</t>
  </si>
  <si>
    <t>Paula, Jose/0000-0001-8409-0821; Bandeira, Salomao/0000-0002-2889-4523; Cravo, Mariana/0000-0003-0022-4648; Machava Antonio, Vilma/0000-0001-5039-4659</t>
  </si>
  <si>
    <t>Paula, Jose/G-7038-2011</t>
  </si>
  <si>
    <t>Mangroves are critical to maintaining human well-being and global biodiversity. Eastern and western African shores present major environmental contrasts that reflect on mangrove forests' structure and the ecosystem services they provide to human communities. This study compares the mangrove forest structure and condition, ecosystem services, and uses of resources in Maputo Bay (Mozambique in eastern Africa) and Principe Island (Sao Tome and Principe in western Africa). Five mangrove species were identified in Maputo Bay, Avicennia marina, Bruguiera gymnorhiza, Ceriops tagal, Rhizophora mucronata, and Xylocarpus granatum, and the importance value index was higher for A. marina. Mangroves in Principe were exclusively dominated by Rhizophora harrisonii. In Maputo Bay, a weak regeneration characterized by a low quantity of seedlings was observed, although in Principe the sites were characterized by a low regeneration rate but well-established forests. The comparison of the mangrove structure between Maputo Bay and Principe Island presented statistically significant differences for mean DBH and height, whereas the trees in Principe presented higher values for both parameters. Strong human disturbance (through cutting) was identified in almost all sites in Maputo Bay but was rarely observed on Principe Island. In Maputo Bay, more than 90% of the coastal human community is involved in activities related to the surrounding mangroves, with a diversified exploitation of forest resources. On Principe Island, the exploitation of mangroves targets only tannin from the mangrove bark to dye fishing nets and small boats. The economic value of mangroves in Maputo Bay has subsistence and commercial importance, in contrast to Principe, which revealed no major economic value to the community.</t>
  </si>
  <si>
    <t>A Comparison of Mangrove Forest Structure and Ecosystem Services in Maputo Bay (Eastern Africa) and Principe Island (Western Africa)</t>
  </si>
  <si>
    <t>Jarisch, Isabelle; Boedeker, Kai; Bingham, Logan Robert; Friedrich, Stefan; Kindu, Mengistie; Knoke, Thomas</t>
  </si>
  <si>
    <t>Jarisch, I; Bodeker, K; Bingham, LR; Friedrich, S; Kindu, M; Knoke, T</t>
  </si>
  <si>
    <t xml:space="preserve">Title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</si>
</sst>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rgb="FF000000"/>
      <name val="Calibri"/>
      <family val="2"/>
      <scheme val="minor"/>
    </font>
    <font>
      <sz val="10"/>
      <color theme="1"/>
      <name val="Calibri"/>
      <family val="2"/>
      <scheme val="minor"/>
    </font>
    <font>
      <u/>
      <sz val="10"/>
      <color rgb="FF0000FF"/>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
    <xf numFmtId="0" fontId="0" fillId="0" borderId="0" xfId="0"/>
    <xf numFmtId="0" fontId="1" fillId="0" borderId="0" xfId="1" applyFont="1" applyFill="1" applyAlignment="1"/>
    <xf numFmtId="0" fontId="2" fillId="0" borderId="0" xfId="1" applyFont="1" applyFill="1"/>
    <xf numFmtId="0" fontId="3" fillId="0" borderId="0" xfId="1" applyFont="1" applyFill="1"/>
    <xf numFmtId="0" fontId="4" fillId="0" borderId="0" xfId="1" applyFont="1" applyFill="1" applyBorder="1" applyAlignment="1"/>
    <xf numFmtId="0" fontId="4" fillId="0" borderId="0" xfId="1" applyFont="1" applyFill="1" applyAlignment="1"/>
    <xf numFmtId="0" fontId="2" fillId="0" borderId="0" xfId="1" applyFont="1" applyFill="1" applyBorder="1"/>
  </cellXfs>
  <cellStyles count="2">
    <cellStyle name="Normal" xfId="0" builtinId="0"/>
    <cellStyle name="Normal 2" xfId="1" xr:uid="{62B528C5-7828-44E6-93BA-E8197836AF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BBAC6-D25C-42FB-B158-28C82BA32A9B}">
  <dimension ref="A1:BG1000"/>
  <sheetViews>
    <sheetView tabSelected="1" zoomScaleNormal="100" workbookViewId="0">
      <pane xSplit="1" topLeftCell="B1" activePane="topRight" state="frozen"/>
      <selection pane="topRight" activeCell="H12" sqref="H12"/>
    </sheetView>
  </sheetViews>
  <sheetFormatPr defaultColWidth="12.5703125" defaultRowHeight="15" customHeight="1" x14ac:dyDescent="0.2"/>
  <cols>
    <col min="1" max="1" width="8" style="1" customWidth="1"/>
    <col min="2" max="2" width="178.5703125" style="1" customWidth="1"/>
    <col min="3" max="6" width="8" style="1" customWidth="1"/>
    <col min="7" max="7" width="37.28515625" style="1" customWidth="1"/>
    <col min="8" max="8" width="184" style="1" customWidth="1"/>
    <col min="9" max="9" width="143.85546875" style="1" customWidth="1"/>
    <col min="10" max="59" width="8" style="1" customWidth="1"/>
    <col min="60" max="16384" width="12.5703125" style="1"/>
  </cols>
  <sheetData>
    <row r="1" spans="1:59" ht="12.75" customHeight="1" x14ac:dyDescent="0.2">
      <c r="A1" s="2" t="s">
        <v>1835</v>
      </c>
      <c r="B1" s="2" t="s">
        <v>1834</v>
      </c>
      <c r="C1" s="2" t="s">
        <v>1833</v>
      </c>
      <c r="D1" s="2" t="s">
        <v>1832</v>
      </c>
      <c r="E1" s="2" t="s">
        <v>1831</v>
      </c>
      <c r="F1" s="2" t="s">
        <v>1830</v>
      </c>
      <c r="G1" s="2" t="s">
        <v>1829</v>
      </c>
      <c r="H1" s="6" t="s">
        <v>2007</v>
      </c>
      <c r="I1" s="2" t="s">
        <v>1828</v>
      </c>
      <c r="J1" s="2" t="s">
        <v>1827</v>
      </c>
      <c r="K1" s="2" t="s">
        <v>1826</v>
      </c>
      <c r="L1" s="2" t="s">
        <v>1825</v>
      </c>
      <c r="M1" s="2" t="s">
        <v>1824</v>
      </c>
      <c r="N1" s="2" t="s">
        <v>1823</v>
      </c>
      <c r="O1" s="2" t="s">
        <v>1822</v>
      </c>
      <c r="P1" s="2" t="s">
        <v>1821</v>
      </c>
      <c r="Q1" s="2" t="s">
        <v>1820</v>
      </c>
      <c r="R1" s="2" t="s">
        <v>1819</v>
      </c>
      <c r="S1" s="2" t="s">
        <v>1818</v>
      </c>
      <c r="T1" s="2" t="s">
        <v>1817</v>
      </c>
      <c r="U1" s="2" t="s">
        <v>1816</v>
      </c>
      <c r="V1" s="2" t="s">
        <v>1815</v>
      </c>
      <c r="W1" s="2" t="s">
        <v>1814</v>
      </c>
      <c r="X1" s="2" t="s">
        <v>1813</v>
      </c>
      <c r="Y1" s="2" t="s">
        <v>1812</v>
      </c>
      <c r="Z1" s="2" t="s">
        <v>1811</v>
      </c>
      <c r="AA1" s="2" t="s">
        <v>1810</v>
      </c>
      <c r="AB1" s="2" t="s">
        <v>1809</v>
      </c>
      <c r="AC1" s="2" t="s">
        <v>1808</v>
      </c>
      <c r="AD1" s="2" t="s">
        <v>1807</v>
      </c>
      <c r="AE1" s="2" t="s">
        <v>1806</v>
      </c>
      <c r="AF1" s="2" t="s">
        <v>1805</v>
      </c>
      <c r="AG1" s="2" t="s">
        <v>1804</v>
      </c>
      <c r="AH1" s="2" t="s">
        <v>1803</v>
      </c>
      <c r="AI1" s="2" t="s">
        <v>1802</v>
      </c>
      <c r="AJ1" s="2" t="s">
        <v>1801</v>
      </c>
      <c r="AK1" s="2" t="s">
        <v>1800</v>
      </c>
      <c r="AL1" s="2" t="s">
        <v>1799</v>
      </c>
      <c r="AM1" s="2" t="s">
        <v>1798</v>
      </c>
      <c r="AN1" s="2" t="s">
        <v>1797</v>
      </c>
      <c r="AO1" s="2" t="s">
        <v>1796</v>
      </c>
      <c r="AP1" s="2" t="s">
        <v>1795</v>
      </c>
      <c r="AQ1" s="2" t="s">
        <v>1794</v>
      </c>
      <c r="AR1" s="2" t="s">
        <v>1793</v>
      </c>
      <c r="AS1" s="2" t="s">
        <v>1792</v>
      </c>
      <c r="AT1" s="2" t="s">
        <v>1791</v>
      </c>
      <c r="AU1" s="2" t="s">
        <v>1790</v>
      </c>
      <c r="AV1" s="2" t="s">
        <v>1789</v>
      </c>
      <c r="AW1" s="2" t="s">
        <v>1788</v>
      </c>
      <c r="AX1" s="2" t="s">
        <v>1787</v>
      </c>
      <c r="AY1" s="2" t="s">
        <v>1786</v>
      </c>
      <c r="AZ1" s="2" t="s">
        <v>1785</v>
      </c>
      <c r="BA1" s="2" t="s">
        <v>1784</v>
      </c>
      <c r="BB1" s="2" t="s">
        <v>1783</v>
      </c>
      <c r="BC1" s="2" t="s">
        <v>1782</v>
      </c>
      <c r="BD1" s="2" t="s">
        <v>1781</v>
      </c>
      <c r="BE1" s="2" t="s">
        <v>1780</v>
      </c>
      <c r="BF1" s="2" t="s">
        <v>1779</v>
      </c>
      <c r="BG1" s="2" t="s">
        <v>1778</v>
      </c>
    </row>
    <row r="2" spans="1:59" ht="12.75" customHeight="1" x14ac:dyDescent="0.2">
      <c r="A2" s="2" t="s">
        <v>11</v>
      </c>
      <c r="B2" s="2" t="s">
        <v>2006</v>
      </c>
      <c r="C2" s="2" t="s">
        <v>1</v>
      </c>
      <c r="D2" s="2" t="s">
        <v>1</v>
      </c>
      <c r="E2" s="2" t="s">
        <v>1</v>
      </c>
      <c r="F2" s="2" t="s">
        <v>2005</v>
      </c>
      <c r="G2" s="2" t="s">
        <v>1</v>
      </c>
      <c r="H2" s="5" t="s">
        <v>2004</v>
      </c>
      <c r="I2" s="2" t="s">
        <v>2003</v>
      </c>
      <c r="J2" s="2" t="s">
        <v>1</v>
      </c>
      <c r="K2" s="2" t="s">
        <v>1</v>
      </c>
      <c r="L2" s="2" t="s">
        <v>1</v>
      </c>
      <c r="M2" s="2" t="s">
        <v>1</v>
      </c>
      <c r="N2" s="2" t="s">
        <v>2002</v>
      </c>
      <c r="O2" s="2" t="s">
        <v>2001</v>
      </c>
      <c r="P2" s="2" t="s">
        <v>1</v>
      </c>
      <c r="Q2" s="2" t="s">
        <v>1</v>
      </c>
      <c r="R2" s="2" t="s">
        <v>1</v>
      </c>
      <c r="S2" s="2" t="s">
        <v>1</v>
      </c>
      <c r="T2" s="2" t="s">
        <v>1</v>
      </c>
      <c r="U2" s="2" t="s">
        <v>1</v>
      </c>
      <c r="V2" s="2" t="s">
        <v>1</v>
      </c>
      <c r="W2" s="2" t="s">
        <v>1</v>
      </c>
      <c r="X2" s="2" t="s">
        <v>1</v>
      </c>
      <c r="Y2" s="2" t="s">
        <v>1</v>
      </c>
      <c r="Z2" s="2" t="s">
        <v>1</v>
      </c>
      <c r="AA2" s="2" t="s">
        <v>1</v>
      </c>
      <c r="AB2" s="2" t="s">
        <v>1</v>
      </c>
      <c r="AC2" s="2" t="s">
        <v>236</v>
      </c>
      <c r="AD2" s="2" t="s">
        <v>1</v>
      </c>
      <c r="AE2" s="2" t="s">
        <v>1</v>
      </c>
      <c r="AF2" s="2" t="s">
        <v>1</v>
      </c>
      <c r="AG2" s="2" t="s">
        <v>64</v>
      </c>
      <c r="AH2" s="2">
        <v>2022</v>
      </c>
      <c r="AI2" s="2">
        <v>13</v>
      </c>
      <c r="AJ2" s="2">
        <v>9</v>
      </c>
      <c r="AK2" s="2" t="s">
        <v>1</v>
      </c>
      <c r="AL2" s="2" t="s">
        <v>1</v>
      </c>
      <c r="AM2" s="2" t="s">
        <v>1</v>
      </c>
      <c r="AN2" s="2" t="s">
        <v>1</v>
      </c>
      <c r="AO2" s="2" t="s">
        <v>1</v>
      </c>
      <c r="AP2" s="2" t="s">
        <v>1</v>
      </c>
      <c r="AQ2" s="2">
        <v>1466</v>
      </c>
      <c r="AR2" s="2" t="s">
        <v>2000</v>
      </c>
      <c r="AS2" s="3" t="str">
        <f>HYPERLINK("http://dx.doi.org/10.3390/f13091466","http://dx.doi.org/10.3390/f13091466")</f>
        <v>http://dx.doi.org/10.3390/f13091466</v>
      </c>
      <c r="AT2" s="2" t="s">
        <v>1</v>
      </c>
      <c r="AU2" s="2" t="s">
        <v>1</v>
      </c>
      <c r="AV2" s="2" t="s">
        <v>1</v>
      </c>
      <c r="AW2" s="2" t="s">
        <v>1</v>
      </c>
      <c r="AX2" s="2" t="s">
        <v>1</v>
      </c>
      <c r="AY2" s="2" t="s">
        <v>1</v>
      </c>
      <c r="AZ2" s="2" t="s">
        <v>1</v>
      </c>
      <c r="BA2" s="2" t="s">
        <v>1</v>
      </c>
      <c r="BB2" s="2" t="s">
        <v>1</v>
      </c>
      <c r="BC2" s="2" t="s">
        <v>1</v>
      </c>
      <c r="BD2" s="2" t="s">
        <v>1</v>
      </c>
      <c r="BE2" s="2" t="s">
        <v>1</v>
      </c>
      <c r="BF2" s="2" t="s">
        <v>1999</v>
      </c>
      <c r="BG2" s="2" t="str">
        <f>HYPERLINK("https%3A%2F%2Fwww.webofscience.com%2Fwos%2Fwoscc%2Ffull-record%2FWOS:000856377400001","View Full Record in Web of Science")</f>
        <v>View Full Record in Web of Science</v>
      </c>
    </row>
    <row r="3" spans="1:59" ht="12.75" customHeight="1" x14ac:dyDescent="0.2">
      <c r="A3" s="2" t="s">
        <v>11</v>
      </c>
      <c r="B3" s="2" t="s">
        <v>1998</v>
      </c>
      <c r="C3" s="2" t="s">
        <v>1</v>
      </c>
      <c r="D3" s="2" t="s">
        <v>1</v>
      </c>
      <c r="E3" s="2" t="s">
        <v>1</v>
      </c>
      <c r="F3" s="2" t="s">
        <v>1997</v>
      </c>
      <c r="G3" s="2" t="s">
        <v>1</v>
      </c>
      <c r="H3" s="4" t="s">
        <v>1996</v>
      </c>
      <c r="I3" s="2" t="s">
        <v>1995</v>
      </c>
      <c r="J3" s="2" t="s">
        <v>1</v>
      </c>
      <c r="K3" s="2" t="s">
        <v>1</v>
      </c>
      <c r="L3" s="2" t="s">
        <v>1</v>
      </c>
      <c r="M3" s="2" t="s">
        <v>1</v>
      </c>
      <c r="N3" s="2" t="s">
        <v>1</v>
      </c>
      <c r="O3" s="2" t="s">
        <v>1994</v>
      </c>
      <c r="P3" s="2" t="s">
        <v>1</v>
      </c>
      <c r="Q3" s="2" t="s">
        <v>1</v>
      </c>
      <c r="R3" s="2" t="s">
        <v>1</v>
      </c>
      <c r="S3" s="2" t="s">
        <v>1</v>
      </c>
      <c r="T3" s="2" t="s">
        <v>1</v>
      </c>
      <c r="U3" s="2" t="s">
        <v>1</v>
      </c>
      <c r="V3" s="2" t="s">
        <v>1</v>
      </c>
      <c r="W3" s="2" t="s">
        <v>1</v>
      </c>
      <c r="X3" s="2" t="s">
        <v>1</v>
      </c>
      <c r="Y3" s="2" t="s">
        <v>1</v>
      </c>
      <c r="Z3" s="2" t="s">
        <v>1</v>
      </c>
      <c r="AA3" s="2" t="s">
        <v>1</v>
      </c>
      <c r="AB3" s="2" t="s">
        <v>1</v>
      </c>
      <c r="AC3" s="2" t="s">
        <v>88</v>
      </c>
      <c r="AD3" s="2" t="s">
        <v>1</v>
      </c>
      <c r="AE3" s="2" t="s">
        <v>1</v>
      </c>
      <c r="AF3" s="2" t="s">
        <v>1</v>
      </c>
      <c r="AG3" s="2" t="s">
        <v>1993</v>
      </c>
      <c r="AH3" s="2">
        <v>2022</v>
      </c>
      <c r="AI3" s="2">
        <v>5</v>
      </c>
      <c r="AJ3" s="2" t="s">
        <v>1</v>
      </c>
      <c r="AK3" s="2" t="s">
        <v>1</v>
      </c>
      <c r="AL3" s="2" t="s">
        <v>1</v>
      </c>
      <c r="AM3" s="2" t="s">
        <v>1</v>
      </c>
      <c r="AN3" s="2" t="s">
        <v>1</v>
      </c>
      <c r="AO3" s="2" t="s">
        <v>1</v>
      </c>
      <c r="AP3" s="2" t="s">
        <v>1</v>
      </c>
      <c r="AQ3" s="2">
        <v>709971</v>
      </c>
      <c r="AR3" s="2" t="s">
        <v>1992</v>
      </c>
      <c r="AS3" s="3" t="str">
        <f>HYPERLINK("http://dx.doi.org/10.3389/ffgc.2022.709971","http://dx.doi.org/10.3389/ffgc.2022.709971")</f>
        <v>http://dx.doi.org/10.3389/ffgc.2022.709971</v>
      </c>
      <c r="AT3" s="2" t="s">
        <v>1</v>
      </c>
      <c r="AU3" s="2" t="s">
        <v>1</v>
      </c>
      <c r="AV3" s="2" t="s">
        <v>1</v>
      </c>
      <c r="AW3" s="2" t="s">
        <v>1</v>
      </c>
      <c r="AX3" s="2" t="s">
        <v>1</v>
      </c>
      <c r="AY3" s="2" t="s">
        <v>1</v>
      </c>
      <c r="AZ3" s="2" t="s">
        <v>1</v>
      </c>
      <c r="BA3" s="2" t="s">
        <v>1</v>
      </c>
      <c r="BB3" s="2" t="s">
        <v>1</v>
      </c>
      <c r="BC3" s="2" t="s">
        <v>1</v>
      </c>
      <c r="BD3" s="2" t="s">
        <v>1</v>
      </c>
      <c r="BE3" s="2" t="s">
        <v>1</v>
      </c>
      <c r="BF3" s="2" t="s">
        <v>1991</v>
      </c>
      <c r="BG3" s="2" t="str">
        <f>HYPERLINK("https%3A%2F%2Fwww.webofscience.com%2Fwos%2Fwoscc%2Ffull-record%2FWOS:000811516700001","View Full Record in Web of Science")</f>
        <v>View Full Record in Web of Science</v>
      </c>
    </row>
    <row r="4" spans="1:59" ht="12.75" customHeight="1" x14ac:dyDescent="0.2">
      <c r="A4" s="2" t="s">
        <v>11</v>
      </c>
      <c r="B4" s="2" t="s">
        <v>1990</v>
      </c>
      <c r="C4" s="2" t="s">
        <v>1</v>
      </c>
      <c r="D4" s="2" t="s">
        <v>1</v>
      </c>
      <c r="E4" s="2" t="s">
        <v>1</v>
      </c>
      <c r="F4" s="2" t="s">
        <v>1989</v>
      </c>
      <c r="G4" s="2" t="s">
        <v>1</v>
      </c>
      <c r="H4" s="4" t="s">
        <v>1988</v>
      </c>
      <c r="I4" s="2" t="s">
        <v>1987</v>
      </c>
      <c r="J4" s="2" t="s">
        <v>1</v>
      </c>
      <c r="K4" s="2" t="s">
        <v>1</v>
      </c>
      <c r="L4" s="2" t="s">
        <v>1</v>
      </c>
      <c r="M4" s="2" t="s">
        <v>1</v>
      </c>
      <c r="N4" s="2" t="s">
        <v>1986</v>
      </c>
      <c r="O4" s="2" t="s">
        <v>1985</v>
      </c>
      <c r="P4" s="2" t="s">
        <v>1</v>
      </c>
      <c r="Q4" s="2" t="s">
        <v>1</v>
      </c>
      <c r="R4" s="2" t="s">
        <v>1</v>
      </c>
      <c r="S4" s="2" t="s">
        <v>1</v>
      </c>
      <c r="T4" s="2" t="s">
        <v>1</v>
      </c>
      <c r="U4" s="2" t="s">
        <v>1</v>
      </c>
      <c r="V4" s="2" t="s">
        <v>1</v>
      </c>
      <c r="W4" s="2" t="s">
        <v>1</v>
      </c>
      <c r="X4" s="2" t="s">
        <v>1</v>
      </c>
      <c r="Y4" s="2" t="s">
        <v>1</v>
      </c>
      <c r="Z4" s="2" t="s">
        <v>1</v>
      </c>
      <c r="AA4" s="2" t="s">
        <v>1</v>
      </c>
      <c r="AB4" s="2" t="s">
        <v>1984</v>
      </c>
      <c r="AC4" s="2" t="s">
        <v>1983</v>
      </c>
      <c r="AD4" s="2" t="s">
        <v>1</v>
      </c>
      <c r="AE4" s="2" t="s">
        <v>1</v>
      </c>
      <c r="AF4" s="2" t="s">
        <v>1</v>
      </c>
      <c r="AG4" s="2" t="s">
        <v>1982</v>
      </c>
      <c r="AH4" s="2">
        <v>2022</v>
      </c>
      <c r="AI4" s="2" t="s">
        <v>1</v>
      </c>
      <c r="AJ4" s="2" t="s">
        <v>1</v>
      </c>
      <c r="AK4" s="2" t="s">
        <v>1</v>
      </c>
      <c r="AL4" s="2" t="s">
        <v>1</v>
      </c>
      <c r="AM4" s="2" t="s">
        <v>1</v>
      </c>
      <c r="AN4" s="2" t="s">
        <v>1</v>
      </c>
      <c r="AO4" s="2" t="s">
        <v>1</v>
      </c>
      <c r="AP4" s="2" t="s">
        <v>1</v>
      </c>
      <c r="AQ4" s="2" t="s">
        <v>1</v>
      </c>
      <c r="AR4" s="2" t="s">
        <v>1981</v>
      </c>
      <c r="AS4" s="3" t="str">
        <f>HYPERLINK("http://dx.doi.org/10.1080/00330124.2022.2146908","http://dx.doi.org/10.1080/00330124.2022.2146908")</f>
        <v>http://dx.doi.org/10.1080/00330124.2022.2146908</v>
      </c>
      <c r="AT4" s="2" t="s">
        <v>1</v>
      </c>
      <c r="AU4" s="2" t="s">
        <v>993</v>
      </c>
      <c r="AV4" s="2" t="s">
        <v>1</v>
      </c>
      <c r="AW4" s="2" t="s">
        <v>1</v>
      </c>
      <c r="AX4" s="2" t="s">
        <v>1</v>
      </c>
      <c r="AY4" s="2" t="s">
        <v>1</v>
      </c>
      <c r="AZ4" s="2" t="s">
        <v>1</v>
      </c>
      <c r="BA4" s="2" t="s">
        <v>1</v>
      </c>
      <c r="BB4" s="2" t="s">
        <v>1</v>
      </c>
      <c r="BC4" s="2" t="s">
        <v>1</v>
      </c>
      <c r="BD4" s="2" t="s">
        <v>1</v>
      </c>
      <c r="BE4" s="2" t="s">
        <v>1</v>
      </c>
      <c r="BF4" s="2" t="s">
        <v>1980</v>
      </c>
      <c r="BG4" s="2" t="str">
        <f>HYPERLINK("https%3A%2F%2Fwww.webofscience.com%2Fwos%2Fwoscc%2Ffull-record%2FWOS:000924657300001","View Full Record in Web of Science")</f>
        <v>View Full Record in Web of Science</v>
      </c>
    </row>
    <row r="5" spans="1:59" ht="12.75" customHeight="1" x14ac:dyDescent="0.2">
      <c r="A5" s="2" t="s">
        <v>11</v>
      </c>
      <c r="B5" s="2" t="s">
        <v>1979</v>
      </c>
      <c r="C5" s="2" t="s">
        <v>1</v>
      </c>
      <c r="D5" s="2" t="s">
        <v>1</v>
      </c>
      <c r="E5" s="2" t="s">
        <v>1</v>
      </c>
      <c r="F5" s="2" t="s">
        <v>1978</v>
      </c>
      <c r="G5" s="2" t="s">
        <v>1</v>
      </c>
      <c r="H5" s="4" t="s">
        <v>1977</v>
      </c>
      <c r="I5" s="2" t="s">
        <v>1976</v>
      </c>
      <c r="J5" s="2" t="s">
        <v>1</v>
      </c>
      <c r="K5" s="2" t="s">
        <v>1</v>
      </c>
      <c r="L5" s="2" t="s">
        <v>1</v>
      </c>
      <c r="M5" s="2" t="s">
        <v>1</v>
      </c>
      <c r="N5" s="2" t="s">
        <v>1975</v>
      </c>
      <c r="O5" s="2" t="s">
        <v>1974</v>
      </c>
      <c r="P5" s="2" t="s">
        <v>1</v>
      </c>
      <c r="Q5" s="2" t="s">
        <v>1</v>
      </c>
      <c r="R5" s="2" t="s">
        <v>1</v>
      </c>
      <c r="S5" s="2" t="s">
        <v>1</v>
      </c>
      <c r="T5" s="2" t="s">
        <v>1</v>
      </c>
      <c r="U5" s="2" t="s">
        <v>1</v>
      </c>
      <c r="V5" s="2" t="s">
        <v>1</v>
      </c>
      <c r="W5" s="2" t="s">
        <v>1</v>
      </c>
      <c r="X5" s="2" t="s">
        <v>1</v>
      </c>
      <c r="Y5" s="2" t="s">
        <v>1</v>
      </c>
      <c r="Z5" s="2" t="s">
        <v>1</v>
      </c>
      <c r="AA5" s="2" t="s">
        <v>1</v>
      </c>
      <c r="AB5" s="2" t="s">
        <v>878</v>
      </c>
      <c r="AC5" s="2" t="s">
        <v>877</v>
      </c>
      <c r="AD5" s="2" t="s">
        <v>1</v>
      </c>
      <c r="AE5" s="2" t="s">
        <v>1</v>
      </c>
      <c r="AF5" s="2" t="s">
        <v>1</v>
      </c>
      <c r="AG5" s="2" t="s">
        <v>1973</v>
      </c>
      <c r="AH5" s="2">
        <v>2022</v>
      </c>
      <c r="AI5" s="2">
        <v>119</v>
      </c>
      <c r="AJ5" s="2">
        <v>38</v>
      </c>
      <c r="AK5" s="2" t="s">
        <v>1</v>
      </c>
      <c r="AL5" s="2" t="s">
        <v>1</v>
      </c>
      <c r="AM5" s="2" t="s">
        <v>1</v>
      </c>
      <c r="AN5" s="2" t="s">
        <v>1</v>
      </c>
      <c r="AO5" s="2" t="s">
        <v>1</v>
      </c>
      <c r="AP5" s="2" t="s">
        <v>1</v>
      </c>
      <c r="AQ5" s="2" t="s">
        <v>1972</v>
      </c>
      <c r="AR5" s="2" t="s">
        <v>1971</v>
      </c>
      <c r="AS5" s="3" t="str">
        <f>HYPERLINK("http://dx.doi.org/10.1073/pnas.2118273119","http://dx.doi.org/10.1073/pnas.2118273119")</f>
        <v>http://dx.doi.org/10.1073/pnas.2118273119</v>
      </c>
      <c r="AT5" s="2" t="s">
        <v>1</v>
      </c>
      <c r="AU5" s="2" t="s">
        <v>1</v>
      </c>
      <c r="AV5" s="2" t="s">
        <v>1</v>
      </c>
      <c r="AW5" s="2" t="s">
        <v>1</v>
      </c>
      <c r="AX5" s="2" t="s">
        <v>1</v>
      </c>
      <c r="AY5" s="2" t="s">
        <v>1</v>
      </c>
      <c r="AZ5" s="2" t="s">
        <v>1</v>
      </c>
      <c r="BA5" s="2">
        <v>36095187</v>
      </c>
      <c r="BB5" s="2" t="s">
        <v>1</v>
      </c>
      <c r="BC5" s="2" t="s">
        <v>1</v>
      </c>
      <c r="BD5" s="2" t="s">
        <v>1</v>
      </c>
      <c r="BE5" s="2" t="s">
        <v>1</v>
      </c>
      <c r="BF5" s="2" t="s">
        <v>1970</v>
      </c>
      <c r="BG5" s="2" t="str">
        <f>HYPERLINK("https%3A%2F%2Fwww.webofscience.com%2Fwos%2Fwoscc%2Ffull-record%2FWOS:000907815200002","View Full Record in Web of Science")</f>
        <v>View Full Record in Web of Science</v>
      </c>
    </row>
    <row r="6" spans="1:59" ht="12.75" customHeight="1" x14ac:dyDescent="0.2">
      <c r="A6" s="2" t="s">
        <v>11</v>
      </c>
      <c r="B6" s="2" t="s">
        <v>1969</v>
      </c>
      <c r="C6" s="2" t="s">
        <v>1</v>
      </c>
      <c r="D6" s="2" t="s">
        <v>1</v>
      </c>
      <c r="E6" s="2" t="s">
        <v>1</v>
      </c>
      <c r="F6" s="2" t="s">
        <v>1968</v>
      </c>
      <c r="G6" s="2" t="s">
        <v>1</v>
      </c>
      <c r="H6" s="4" t="s">
        <v>1967</v>
      </c>
      <c r="I6" s="2" t="s">
        <v>1966</v>
      </c>
      <c r="J6" s="2" t="s">
        <v>1</v>
      </c>
      <c r="K6" s="2" t="s">
        <v>1</v>
      </c>
      <c r="L6" s="2" t="s">
        <v>1</v>
      </c>
      <c r="M6" s="2" t="s">
        <v>1</v>
      </c>
      <c r="N6" s="2" t="s">
        <v>1965</v>
      </c>
      <c r="O6" s="2" t="s">
        <v>1964</v>
      </c>
      <c r="P6" s="2" t="s">
        <v>1</v>
      </c>
      <c r="Q6" s="2" t="s">
        <v>1</v>
      </c>
      <c r="R6" s="2" t="s">
        <v>1</v>
      </c>
      <c r="S6" s="2" t="s">
        <v>1</v>
      </c>
      <c r="T6" s="2" t="s">
        <v>1</v>
      </c>
      <c r="U6" s="2" t="s">
        <v>1</v>
      </c>
      <c r="V6" s="2" t="s">
        <v>1</v>
      </c>
      <c r="W6" s="2" t="s">
        <v>1</v>
      </c>
      <c r="X6" s="2" t="s">
        <v>1</v>
      </c>
      <c r="Y6" s="2" t="s">
        <v>1</v>
      </c>
      <c r="Z6" s="2" t="s">
        <v>1</v>
      </c>
      <c r="AA6" s="2" t="s">
        <v>1</v>
      </c>
      <c r="AB6" s="2" t="s">
        <v>1</v>
      </c>
      <c r="AC6" s="2" t="s">
        <v>475</v>
      </c>
      <c r="AD6" s="2" t="s">
        <v>1</v>
      </c>
      <c r="AE6" s="2" t="s">
        <v>1</v>
      </c>
      <c r="AF6" s="2" t="s">
        <v>1</v>
      </c>
      <c r="AG6" s="2" t="s">
        <v>33</v>
      </c>
      <c r="AH6" s="2">
        <v>2022</v>
      </c>
      <c r="AI6" s="2">
        <v>14</v>
      </c>
      <c r="AJ6" s="2">
        <v>24</v>
      </c>
      <c r="AK6" s="2" t="s">
        <v>1</v>
      </c>
      <c r="AL6" s="2" t="s">
        <v>1</v>
      </c>
      <c r="AM6" s="2" t="s">
        <v>1</v>
      </c>
      <c r="AN6" s="2" t="s">
        <v>1</v>
      </c>
      <c r="AO6" s="2" t="s">
        <v>1</v>
      </c>
      <c r="AP6" s="2" t="s">
        <v>1</v>
      </c>
      <c r="AQ6" s="2">
        <v>6251</v>
      </c>
      <c r="AR6" s="2" t="s">
        <v>1963</v>
      </c>
      <c r="AS6" s="3" t="str">
        <f>HYPERLINK("http://dx.doi.org/10.3390/rs14246251","http://dx.doi.org/10.3390/rs14246251")</f>
        <v>http://dx.doi.org/10.3390/rs14246251</v>
      </c>
      <c r="AT6" s="2" t="s">
        <v>1</v>
      </c>
      <c r="AU6" s="2" t="s">
        <v>1</v>
      </c>
      <c r="AV6" s="2" t="s">
        <v>1</v>
      </c>
      <c r="AW6" s="2" t="s">
        <v>1</v>
      </c>
      <c r="AX6" s="2" t="s">
        <v>1</v>
      </c>
      <c r="AY6" s="2" t="s">
        <v>1</v>
      </c>
      <c r="AZ6" s="2" t="s">
        <v>1</v>
      </c>
      <c r="BA6" s="2" t="s">
        <v>1</v>
      </c>
      <c r="BB6" s="2" t="s">
        <v>1</v>
      </c>
      <c r="BC6" s="2" t="s">
        <v>1</v>
      </c>
      <c r="BD6" s="2" t="s">
        <v>1</v>
      </c>
      <c r="BE6" s="2" t="s">
        <v>1</v>
      </c>
      <c r="BF6" s="2" t="s">
        <v>1962</v>
      </c>
      <c r="BG6" s="2" t="str">
        <f>HYPERLINK("https%3A%2F%2Fwww.webofscience.com%2Fwos%2Fwoscc%2Ffull-record%2FWOS:000904134500001","View Full Record in Web of Science")</f>
        <v>View Full Record in Web of Science</v>
      </c>
    </row>
    <row r="7" spans="1:59" ht="12.75" customHeight="1" x14ac:dyDescent="0.2">
      <c r="A7" s="2" t="s">
        <v>11</v>
      </c>
      <c r="B7" s="2" t="s">
        <v>1961</v>
      </c>
      <c r="C7" s="2" t="s">
        <v>1</v>
      </c>
      <c r="D7" s="2" t="s">
        <v>1</v>
      </c>
      <c r="E7" s="2" t="s">
        <v>1</v>
      </c>
      <c r="F7" s="2" t="s">
        <v>1960</v>
      </c>
      <c r="G7" s="2" t="s">
        <v>1</v>
      </c>
      <c r="H7" s="4" t="s">
        <v>1959</v>
      </c>
      <c r="I7" s="2" t="s">
        <v>1958</v>
      </c>
      <c r="J7" s="2" t="s">
        <v>1</v>
      </c>
      <c r="K7" s="2" t="s">
        <v>1</v>
      </c>
      <c r="L7" s="2" t="s">
        <v>1</v>
      </c>
      <c r="M7" s="2" t="s">
        <v>1</v>
      </c>
      <c r="N7" s="2" t="s">
        <v>1957</v>
      </c>
      <c r="O7" s="2" t="s">
        <v>1956</v>
      </c>
      <c r="P7" s="2" t="s">
        <v>1</v>
      </c>
      <c r="Q7" s="2" t="s">
        <v>1</v>
      </c>
      <c r="R7" s="2" t="s">
        <v>1</v>
      </c>
      <c r="S7" s="2" t="s">
        <v>1</v>
      </c>
      <c r="T7" s="2" t="s">
        <v>1</v>
      </c>
      <c r="U7" s="2" t="s">
        <v>1</v>
      </c>
      <c r="V7" s="2" t="s">
        <v>1</v>
      </c>
      <c r="W7" s="2" t="s">
        <v>1</v>
      </c>
      <c r="X7" s="2" t="s">
        <v>1</v>
      </c>
      <c r="Y7" s="2" t="s">
        <v>1</v>
      </c>
      <c r="Z7" s="2" t="s">
        <v>1</v>
      </c>
      <c r="AA7" s="2" t="s">
        <v>1</v>
      </c>
      <c r="AB7" s="2" t="s">
        <v>657</v>
      </c>
      <c r="AC7" s="2" t="s">
        <v>656</v>
      </c>
      <c r="AD7" s="2" t="s">
        <v>1</v>
      </c>
      <c r="AE7" s="2" t="s">
        <v>1</v>
      </c>
      <c r="AF7" s="2" t="s">
        <v>1</v>
      </c>
      <c r="AG7" s="2" t="s">
        <v>655</v>
      </c>
      <c r="AH7" s="2">
        <v>2023</v>
      </c>
      <c r="AI7" s="2">
        <v>378</v>
      </c>
      <c r="AJ7" s="2">
        <v>1867</v>
      </c>
      <c r="AK7" s="2" t="s">
        <v>1</v>
      </c>
      <c r="AL7" s="2" t="s">
        <v>1</v>
      </c>
      <c r="AM7" s="2" t="s">
        <v>1</v>
      </c>
      <c r="AN7" s="2" t="s">
        <v>1</v>
      </c>
      <c r="AO7" s="2" t="s">
        <v>1</v>
      </c>
      <c r="AP7" s="2" t="s">
        <v>1</v>
      </c>
      <c r="AQ7" s="2">
        <v>20210111</v>
      </c>
      <c r="AR7" s="2" t="s">
        <v>1955</v>
      </c>
      <c r="AS7" s="3" t="str">
        <f>HYPERLINK("http://dx.doi.org/10.1098/rstb.2021.0111","http://dx.doi.org/10.1098/rstb.2021.0111")</f>
        <v>http://dx.doi.org/10.1098/rstb.2021.0111</v>
      </c>
      <c r="AT7" s="2" t="s">
        <v>1</v>
      </c>
      <c r="AU7" s="2" t="s">
        <v>1</v>
      </c>
      <c r="AV7" s="2" t="s">
        <v>1</v>
      </c>
      <c r="AW7" s="2" t="s">
        <v>1</v>
      </c>
      <c r="AX7" s="2" t="s">
        <v>1</v>
      </c>
      <c r="AY7" s="2" t="s">
        <v>1</v>
      </c>
      <c r="AZ7" s="2" t="s">
        <v>1</v>
      </c>
      <c r="BA7" s="2">
        <v>36373913</v>
      </c>
      <c r="BB7" s="2" t="s">
        <v>1</v>
      </c>
      <c r="BC7" s="2" t="s">
        <v>1</v>
      </c>
      <c r="BD7" s="2" t="s">
        <v>1</v>
      </c>
      <c r="BE7" s="2" t="s">
        <v>1</v>
      </c>
      <c r="BF7" s="2" t="s">
        <v>1954</v>
      </c>
      <c r="BG7" s="2" t="str">
        <f>HYPERLINK("https%3A%2F%2Fwww.webofscience.com%2Fwos%2Fwoscc%2Ffull-record%2FWOS:000885329000016","View Full Record in Web of Science")</f>
        <v>View Full Record in Web of Science</v>
      </c>
    </row>
    <row r="8" spans="1:59" ht="12.75" customHeight="1" x14ac:dyDescent="0.2">
      <c r="A8" s="2" t="s">
        <v>11</v>
      </c>
      <c r="B8" s="2" t="s">
        <v>1953</v>
      </c>
      <c r="C8" s="2" t="s">
        <v>1</v>
      </c>
      <c r="D8" s="2" t="s">
        <v>1</v>
      </c>
      <c r="E8" s="2" t="s">
        <v>1</v>
      </c>
      <c r="F8" s="2" t="s">
        <v>1952</v>
      </c>
      <c r="G8" s="2" t="s">
        <v>1</v>
      </c>
      <c r="H8" s="4" t="s">
        <v>1951</v>
      </c>
      <c r="I8" s="2" t="s">
        <v>1950</v>
      </c>
      <c r="J8" s="2" t="s">
        <v>1</v>
      </c>
      <c r="K8" s="2" t="s">
        <v>1</v>
      </c>
      <c r="L8" s="2" t="s">
        <v>1</v>
      </c>
      <c r="M8" s="2" t="s">
        <v>1</v>
      </c>
      <c r="N8" s="2" t="s">
        <v>1949</v>
      </c>
      <c r="O8" s="2" t="s">
        <v>1948</v>
      </c>
      <c r="P8" s="2" t="s">
        <v>1</v>
      </c>
      <c r="Q8" s="2" t="s">
        <v>1</v>
      </c>
      <c r="R8" s="2" t="s">
        <v>1</v>
      </c>
      <c r="S8" s="2" t="s">
        <v>1</v>
      </c>
      <c r="T8" s="2" t="s">
        <v>1</v>
      </c>
      <c r="U8" s="2" t="s">
        <v>1</v>
      </c>
      <c r="V8" s="2" t="s">
        <v>1</v>
      </c>
      <c r="W8" s="2" t="s">
        <v>1</v>
      </c>
      <c r="X8" s="2" t="s">
        <v>1</v>
      </c>
      <c r="Y8" s="2" t="s">
        <v>1</v>
      </c>
      <c r="Z8" s="2" t="s">
        <v>1</v>
      </c>
      <c r="AA8" s="2" t="s">
        <v>1</v>
      </c>
      <c r="AB8" s="2" t="s">
        <v>1</v>
      </c>
      <c r="AC8" s="2" t="s">
        <v>65</v>
      </c>
      <c r="AD8" s="2" t="s">
        <v>1</v>
      </c>
      <c r="AE8" s="2" t="s">
        <v>1</v>
      </c>
      <c r="AF8" s="2" t="s">
        <v>1</v>
      </c>
      <c r="AG8" s="2" t="s">
        <v>154</v>
      </c>
      <c r="AH8" s="2">
        <v>2022</v>
      </c>
      <c r="AI8" s="2">
        <v>7</v>
      </c>
      <c r="AJ8" s="2" t="s">
        <v>1</v>
      </c>
      <c r="AK8" s="2" t="s">
        <v>1</v>
      </c>
      <c r="AL8" s="2" t="s">
        <v>1</v>
      </c>
      <c r="AM8" s="2" t="s">
        <v>1</v>
      </c>
      <c r="AN8" s="2" t="s">
        <v>1</v>
      </c>
      <c r="AO8" s="2" t="s">
        <v>1</v>
      </c>
      <c r="AP8" s="2" t="s">
        <v>1</v>
      </c>
      <c r="AQ8" s="2">
        <v>100204</v>
      </c>
      <c r="AR8" s="2" t="s">
        <v>1947</v>
      </c>
      <c r="AS8" s="3" t="str">
        <f>HYPERLINK("http://dx.doi.org/10.1016/j.tfp.2022.100204","http://dx.doi.org/10.1016/j.tfp.2022.100204")</f>
        <v>http://dx.doi.org/10.1016/j.tfp.2022.100204</v>
      </c>
      <c r="AT8" s="2" t="s">
        <v>1</v>
      </c>
      <c r="AU8" s="2" t="s">
        <v>613</v>
      </c>
      <c r="AV8" s="2" t="s">
        <v>1</v>
      </c>
      <c r="AW8" s="2" t="s">
        <v>1</v>
      </c>
      <c r="AX8" s="2" t="s">
        <v>1</v>
      </c>
      <c r="AY8" s="2" t="s">
        <v>1</v>
      </c>
      <c r="AZ8" s="2" t="s">
        <v>1</v>
      </c>
      <c r="BA8" s="2" t="s">
        <v>1</v>
      </c>
      <c r="BB8" s="2" t="s">
        <v>1</v>
      </c>
      <c r="BC8" s="2" t="s">
        <v>1</v>
      </c>
      <c r="BD8" s="2" t="s">
        <v>1</v>
      </c>
      <c r="BE8" s="2" t="s">
        <v>1</v>
      </c>
      <c r="BF8" s="2" t="s">
        <v>1946</v>
      </c>
      <c r="BG8" s="2" t="str">
        <f>HYPERLINK("https%3A%2F%2Fwww.webofscience.com%2Fwos%2Fwoscc%2Ffull-record%2FWOS:000762164100002","View Full Record in Web of Science")</f>
        <v>View Full Record in Web of Science</v>
      </c>
    </row>
    <row r="9" spans="1:59" ht="12.75" customHeight="1" x14ac:dyDescent="0.2">
      <c r="A9" s="2" t="s">
        <v>11</v>
      </c>
      <c r="B9" s="2" t="s">
        <v>1945</v>
      </c>
      <c r="C9" s="2" t="s">
        <v>1</v>
      </c>
      <c r="D9" s="2" t="s">
        <v>1</v>
      </c>
      <c r="E9" s="2" t="s">
        <v>1</v>
      </c>
      <c r="F9" s="2" t="s">
        <v>1944</v>
      </c>
      <c r="G9" s="2" t="s">
        <v>1</v>
      </c>
      <c r="H9" s="4" t="s">
        <v>1943</v>
      </c>
      <c r="I9" s="2" t="s">
        <v>1942</v>
      </c>
      <c r="J9" s="2" t="s">
        <v>1</v>
      </c>
      <c r="K9" s="2" t="s">
        <v>1</v>
      </c>
      <c r="L9" s="2" t="s">
        <v>1</v>
      </c>
      <c r="M9" s="2" t="s">
        <v>1</v>
      </c>
      <c r="N9" s="2" t="s">
        <v>1</v>
      </c>
      <c r="O9" s="2" t="s">
        <v>1941</v>
      </c>
      <c r="P9" s="2" t="s">
        <v>1</v>
      </c>
      <c r="Q9" s="2" t="s">
        <v>1</v>
      </c>
      <c r="R9" s="2" t="s">
        <v>1</v>
      </c>
      <c r="S9" s="2" t="s">
        <v>1</v>
      </c>
      <c r="T9" s="2" t="s">
        <v>1</v>
      </c>
      <c r="U9" s="2" t="s">
        <v>1</v>
      </c>
      <c r="V9" s="2" t="s">
        <v>1</v>
      </c>
      <c r="W9" s="2" t="s">
        <v>1</v>
      </c>
      <c r="X9" s="2" t="s">
        <v>1</v>
      </c>
      <c r="Y9" s="2" t="s">
        <v>1</v>
      </c>
      <c r="Z9" s="2" t="s">
        <v>1</v>
      </c>
      <c r="AA9" s="2" t="s">
        <v>1</v>
      </c>
      <c r="AB9" s="2" t="s">
        <v>1</v>
      </c>
      <c r="AC9" s="2" t="s">
        <v>1940</v>
      </c>
      <c r="AD9" s="2" t="s">
        <v>1</v>
      </c>
      <c r="AE9" s="2" t="s">
        <v>1</v>
      </c>
      <c r="AF9" s="2" t="s">
        <v>1</v>
      </c>
      <c r="AG9" s="2" t="s">
        <v>134</v>
      </c>
      <c r="AH9" s="2">
        <v>2022</v>
      </c>
      <c r="AI9" s="2">
        <v>34</v>
      </c>
      <c r="AJ9" s="2">
        <v>1</v>
      </c>
      <c r="AK9" s="2" t="s">
        <v>1</v>
      </c>
      <c r="AL9" s="2" t="s">
        <v>1</v>
      </c>
      <c r="AM9" s="2" t="s">
        <v>1</v>
      </c>
      <c r="AN9" s="2" t="s">
        <v>1</v>
      </c>
      <c r="AO9" s="2">
        <v>202</v>
      </c>
      <c r="AP9" s="2">
        <v>214</v>
      </c>
      <c r="AQ9" s="2" t="s">
        <v>1</v>
      </c>
      <c r="AR9" s="2" t="s">
        <v>1939</v>
      </c>
      <c r="AS9" s="3" t="str">
        <f>HYPERLINK("http://dx.doi.org/10.1080/27669645.2022.2105485","http://dx.doi.org/10.1080/27669645.2022.2105485")</f>
        <v>http://dx.doi.org/10.1080/27669645.2022.2105485</v>
      </c>
      <c r="AT9" s="2" t="s">
        <v>1</v>
      </c>
      <c r="AU9" s="2" t="s">
        <v>1</v>
      </c>
      <c r="AV9" s="2" t="s">
        <v>1</v>
      </c>
      <c r="AW9" s="2" t="s">
        <v>1</v>
      </c>
      <c r="AX9" s="2" t="s">
        <v>1</v>
      </c>
      <c r="AY9" s="2" t="s">
        <v>1</v>
      </c>
      <c r="AZ9" s="2" t="s">
        <v>1</v>
      </c>
      <c r="BA9" s="2" t="s">
        <v>1</v>
      </c>
      <c r="BB9" s="2" t="s">
        <v>1</v>
      </c>
      <c r="BC9" s="2" t="s">
        <v>1</v>
      </c>
      <c r="BD9" s="2" t="s">
        <v>1</v>
      </c>
      <c r="BE9" s="2" t="s">
        <v>1</v>
      </c>
      <c r="BF9" s="2" t="s">
        <v>1938</v>
      </c>
      <c r="BG9" s="2" t="str">
        <f>HYPERLINK("https%3A%2F%2Fwww.webofscience.com%2Fwos%2Fwoscc%2Ffull-record%2FWOS:000834729400001","View Full Record in Web of Science")</f>
        <v>View Full Record in Web of Science</v>
      </c>
    </row>
    <row r="10" spans="1:59" ht="12.75" customHeight="1" x14ac:dyDescent="0.2">
      <c r="A10" s="2" t="s">
        <v>11</v>
      </c>
      <c r="B10" s="2" t="s">
        <v>1937</v>
      </c>
      <c r="C10" s="2" t="s">
        <v>1</v>
      </c>
      <c r="D10" s="2" t="s">
        <v>1</v>
      </c>
      <c r="E10" s="2" t="s">
        <v>1</v>
      </c>
      <c r="F10" s="2" t="s">
        <v>1936</v>
      </c>
      <c r="G10" s="2" t="s">
        <v>1</v>
      </c>
      <c r="H10" s="4" t="s">
        <v>1935</v>
      </c>
      <c r="I10" s="2" t="s">
        <v>1934</v>
      </c>
      <c r="J10" s="2" t="s">
        <v>1</v>
      </c>
      <c r="K10" s="2" t="s">
        <v>1</v>
      </c>
      <c r="L10" s="2" t="s">
        <v>1</v>
      </c>
      <c r="M10" s="2" t="s">
        <v>1</v>
      </c>
      <c r="N10" s="2" t="s">
        <v>1</v>
      </c>
      <c r="O10" s="2" t="s">
        <v>1933</v>
      </c>
      <c r="P10" s="2" t="s">
        <v>1</v>
      </c>
      <c r="Q10" s="2" t="s">
        <v>1</v>
      </c>
      <c r="R10" s="2" t="s">
        <v>1</v>
      </c>
      <c r="S10" s="2" t="s">
        <v>1</v>
      </c>
      <c r="T10" s="2" t="s">
        <v>1</v>
      </c>
      <c r="U10" s="2" t="s">
        <v>1</v>
      </c>
      <c r="V10" s="2" t="s">
        <v>1</v>
      </c>
      <c r="W10" s="2" t="s">
        <v>1</v>
      </c>
      <c r="X10" s="2" t="s">
        <v>1</v>
      </c>
      <c r="Y10" s="2" t="s">
        <v>1</v>
      </c>
      <c r="Z10" s="2" t="s">
        <v>1</v>
      </c>
      <c r="AA10" s="2" t="s">
        <v>1</v>
      </c>
      <c r="AB10" s="2" t="s">
        <v>1208</v>
      </c>
      <c r="AC10" s="2" t="s">
        <v>1</v>
      </c>
      <c r="AD10" s="2" t="s">
        <v>1</v>
      </c>
      <c r="AE10" s="2" t="s">
        <v>1</v>
      </c>
      <c r="AF10" s="2" t="s">
        <v>1</v>
      </c>
      <c r="AG10" s="2" t="s">
        <v>44</v>
      </c>
      <c r="AH10" s="2">
        <v>2022</v>
      </c>
      <c r="AI10" s="2">
        <v>28</v>
      </c>
      <c r="AJ10" s="2" t="s">
        <v>1</v>
      </c>
      <c r="AK10" s="2" t="s">
        <v>1</v>
      </c>
      <c r="AL10" s="2" t="s">
        <v>1</v>
      </c>
      <c r="AM10" s="2" t="s">
        <v>1</v>
      </c>
      <c r="AN10" s="2" t="s">
        <v>1</v>
      </c>
      <c r="AO10" s="2" t="s">
        <v>1</v>
      </c>
      <c r="AP10" s="2" t="s">
        <v>1</v>
      </c>
      <c r="AQ10" s="2">
        <v>100860</v>
      </c>
      <c r="AR10" s="2" t="s">
        <v>1932</v>
      </c>
      <c r="AS10" s="3" t="str">
        <f>HYPERLINK("http://dx.doi.org/10.1016/j.rsase.2022.100860","http://dx.doi.org/10.1016/j.rsase.2022.100860")</f>
        <v>http://dx.doi.org/10.1016/j.rsase.2022.100860</v>
      </c>
      <c r="AT10" s="2" t="s">
        <v>1</v>
      </c>
      <c r="AU10" s="2" t="s">
        <v>223</v>
      </c>
      <c r="AV10" s="2" t="s">
        <v>1</v>
      </c>
      <c r="AW10" s="2" t="s">
        <v>1</v>
      </c>
      <c r="AX10" s="2" t="s">
        <v>1</v>
      </c>
      <c r="AY10" s="2" t="s">
        <v>1</v>
      </c>
      <c r="AZ10" s="2" t="s">
        <v>1</v>
      </c>
      <c r="BA10" s="2" t="s">
        <v>1</v>
      </c>
      <c r="BB10" s="2" t="s">
        <v>1</v>
      </c>
      <c r="BC10" s="2" t="s">
        <v>1</v>
      </c>
      <c r="BD10" s="2" t="s">
        <v>1</v>
      </c>
      <c r="BE10" s="2" t="s">
        <v>1</v>
      </c>
      <c r="BF10" s="2" t="s">
        <v>1931</v>
      </c>
      <c r="BG10" s="2" t="str">
        <f>HYPERLINK("https%3A%2F%2Fwww.webofscience.com%2Fwos%2Fwoscc%2Ffull-record%2FWOS:000880792800001","View Full Record in Web of Science")</f>
        <v>View Full Record in Web of Science</v>
      </c>
    </row>
    <row r="11" spans="1:59" ht="13.5" customHeight="1" x14ac:dyDescent="0.2">
      <c r="A11" s="2" t="s">
        <v>11</v>
      </c>
      <c r="B11" s="2" t="s">
        <v>1930</v>
      </c>
      <c r="C11" s="2" t="s">
        <v>1</v>
      </c>
      <c r="D11" s="2" t="s">
        <v>1</v>
      </c>
      <c r="E11" s="2" t="s">
        <v>1</v>
      </c>
      <c r="F11" s="2" t="s">
        <v>1929</v>
      </c>
      <c r="G11" s="2" t="s">
        <v>1</v>
      </c>
      <c r="H11" s="4" t="s">
        <v>1928</v>
      </c>
      <c r="I11" s="2" t="s">
        <v>1927</v>
      </c>
      <c r="J11" s="2" t="s">
        <v>1</v>
      </c>
      <c r="K11" s="2" t="s">
        <v>1</v>
      </c>
      <c r="L11" s="2" t="s">
        <v>1</v>
      </c>
      <c r="M11" s="2" t="s">
        <v>1</v>
      </c>
      <c r="N11" s="2" t="s">
        <v>1</v>
      </c>
      <c r="O11" s="2" t="s">
        <v>1926</v>
      </c>
      <c r="P11" s="2" t="s">
        <v>1</v>
      </c>
      <c r="Q11" s="2" t="s">
        <v>1</v>
      </c>
      <c r="R11" s="2" t="s">
        <v>1</v>
      </c>
      <c r="S11" s="2" t="s">
        <v>1</v>
      </c>
      <c r="T11" s="2" t="s">
        <v>1</v>
      </c>
      <c r="U11" s="2" t="s">
        <v>1</v>
      </c>
      <c r="V11" s="2" t="s">
        <v>1</v>
      </c>
      <c r="W11" s="2" t="s">
        <v>1</v>
      </c>
      <c r="X11" s="2" t="s">
        <v>1</v>
      </c>
      <c r="Y11" s="2" t="s">
        <v>1</v>
      </c>
      <c r="Z11" s="2" t="s">
        <v>1</v>
      </c>
      <c r="AA11" s="2" t="s">
        <v>1</v>
      </c>
      <c r="AB11" s="2" t="s">
        <v>1</v>
      </c>
      <c r="AC11" s="2" t="s">
        <v>88</v>
      </c>
      <c r="AD11" s="2" t="s">
        <v>1</v>
      </c>
      <c r="AE11" s="2" t="s">
        <v>1</v>
      </c>
      <c r="AF11" s="2" t="s">
        <v>1</v>
      </c>
      <c r="AG11" s="2" t="s">
        <v>1925</v>
      </c>
      <c r="AH11" s="2">
        <v>2023</v>
      </c>
      <c r="AI11" s="2">
        <v>6</v>
      </c>
      <c r="AJ11" s="2" t="s">
        <v>1</v>
      </c>
      <c r="AK11" s="2" t="s">
        <v>1</v>
      </c>
      <c r="AL11" s="2" t="s">
        <v>1</v>
      </c>
      <c r="AM11" s="2" t="s">
        <v>1</v>
      </c>
      <c r="AN11" s="2" t="s">
        <v>1</v>
      </c>
      <c r="AO11" s="2" t="s">
        <v>1</v>
      </c>
      <c r="AP11" s="2" t="s">
        <v>1</v>
      </c>
      <c r="AQ11" s="2">
        <v>1021664</v>
      </c>
      <c r="AR11" s="2" t="s">
        <v>1924</v>
      </c>
      <c r="AS11" s="3" t="str">
        <f>HYPERLINK("http://dx.doi.org/10.3389/ffgc.2023.1021664","http://dx.doi.org/10.3389/ffgc.2023.1021664")</f>
        <v>http://dx.doi.org/10.3389/ffgc.2023.1021664</v>
      </c>
      <c r="AT11" s="2" t="s">
        <v>1</v>
      </c>
      <c r="AU11" s="2" t="s">
        <v>1</v>
      </c>
      <c r="AV11" s="2" t="s">
        <v>1</v>
      </c>
      <c r="AW11" s="2" t="s">
        <v>1</v>
      </c>
      <c r="AX11" s="2" t="s">
        <v>1</v>
      </c>
      <c r="AY11" s="2" t="s">
        <v>1</v>
      </c>
      <c r="AZ11" s="2" t="s">
        <v>1</v>
      </c>
      <c r="BA11" s="2" t="s">
        <v>1</v>
      </c>
      <c r="BB11" s="2" t="s">
        <v>1</v>
      </c>
      <c r="BC11" s="2" t="s">
        <v>1</v>
      </c>
      <c r="BD11" s="2" t="s">
        <v>1</v>
      </c>
      <c r="BE11" s="2" t="s">
        <v>1</v>
      </c>
      <c r="BF11" s="2" t="s">
        <v>1923</v>
      </c>
      <c r="BG11" s="2" t="str">
        <f>HYPERLINK("https%3A%2F%2Fwww.webofscience.com%2Fwos%2Fwoscc%2Ffull-record%2FWOS:001010207300001","View Full Record in Web of Science")</f>
        <v>View Full Record in Web of Science</v>
      </c>
    </row>
    <row r="12" spans="1:59" ht="12.75" customHeight="1" x14ac:dyDescent="0.2">
      <c r="A12" s="2" t="s">
        <v>11</v>
      </c>
      <c r="B12" s="2" t="s">
        <v>1922</v>
      </c>
      <c r="C12" s="2" t="s">
        <v>1</v>
      </c>
      <c r="D12" s="2" t="s">
        <v>1</v>
      </c>
      <c r="E12" s="2" t="s">
        <v>1</v>
      </c>
      <c r="F12" s="2" t="s">
        <v>1921</v>
      </c>
      <c r="G12" s="2" t="s">
        <v>1</v>
      </c>
      <c r="H12" s="4" t="s">
        <v>1920</v>
      </c>
      <c r="I12" s="2" t="s">
        <v>1919</v>
      </c>
      <c r="J12" s="2" t="s">
        <v>1</v>
      </c>
      <c r="K12" s="2" t="s">
        <v>1</v>
      </c>
      <c r="L12" s="2" t="s">
        <v>1</v>
      </c>
      <c r="M12" s="2" t="s">
        <v>1</v>
      </c>
      <c r="N12" s="2" t="s">
        <v>1</v>
      </c>
      <c r="O12" s="2" t="s">
        <v>1</v>
      </c>
      <c r="P12" s="2" t="s">
        <v>1</v>
      </c>
      <c r="Q12" s="2" t="s">
        <v>1</v>
      </c>
      <c r="R12" s="2" t="s">
        <v>1</v>
      </c>
      <c r="S12" s="2" t="s">
        <v>1</v>
      </c>
      <c r="T12" s="2" t="s">
        <v>1</v>
      </c>
      <c r="U12" s="2" t="s">
        <v>1</v>
      </c>
      <c r="V12" s="2" t="s">
        <v>1</v>
      </c>
      <c r="W12" s="2" t="s">
        <v>1</v>
      </c>
      <c r="X12" s="2" t="s">
        <v>1</v>
      </c>
      <c r="Y12" s="2" t="s">
        <v>1</v>
      </c>
      <c r="Z12" s="2" t="s">
        <v>1</v>
      </c>
      <c r="AA12" s="2" t="s">
        <v>1</v>
      </c>
      <c r="AB12" s="2" t="s">
        <v>1072</v>
      </c>
      <c r="AC12" s="2" t="s">
        <v>1</v>
      </c>
      <c r="AD12" s="2" t="s">
        <v>1</v>
      </c>
      <c r="AE12" s="2" t="s">
        <v>1</v>
      </c>
      <c r="AF12" s="2" t="s">
        <v>1</v>
      </c>
      <c r="AG12" s="2" t="s">
        <v>1918</v>
      </c>
      <c r="AH12" s="2">
        <v>2022</v>
      </c>
      <c r="AI12" s="2">
        <v>10</v>
      </c>
      <c r="AJ12" s="2" t="s">
        <v>1</v>
      </c>
      <c r="AK12" s="2" t="s">
        <v>1</v>
      </c>
      <c r="AL12" s="2" t="s">
        <v>1</v>
      </c>
      <c r="AM12" s="2" t="s">
        <v>1</v>
      </c>
      <c r="AN12" s="2" t="s">
        <v>1</v>
      </c>
      <c r="AO12" s="2" t="s">
        <v>1</v>
      </c>
      <c r="AP12" s="2" t="s">
        <v>1</v>
      </c>
      <c r="AQ12" s="2">
        <v>845435</v>
      </c>
      <c r="AR12" s="2" t="s">
        <v>1917</v>
      </c>
      <c r="AS12" s="3" t="str">
        <f>HYPERLINK("http://dx.doi.org/10.3389/fevo.2022.845435","http://dx.doi.org/10.3389/fevo.2022.845435")</f>
        <v>http://dx.doi.org/10.3389/fevo.2022.845435</v>
      </c>
      <c r="AT12" s="2" t="s">
        <v>1</v>
      </c>
      <c r="AU12" s="2" t="s">
        <v>1</v>
      </c>
      <c r="AV12" s="2" t="s">
        <v>1</v>
      </c>
      <c r="AW12" s="2" t="s">
        <v>1</v>
      </c>
      <c r="AX12" s="2" t="s">
        <v>1</v>
      </c>
      <c r="AY12" s="2" t="s">
        <v>1</v>
      </c>
      <c r="AZ12" s="2" t="s">
        <v>1</v>
      </c>
      <c r="BA12" s="2" t="s">
        <v>1</v>
      </c>
      <c r="BB12" s="2" t="s">
        <v>1</v>
      </c>
      <c r="BC12" s="2" t="s">
        <v>1</v>
      </c>
      <c r="BD12" s="2" t="s">
        <v>1</v>
      </c>
      <c r="BE12" s="2" t="s">
        <v>1</v>
      </c>
      <c r="BF12" s="2" t="s">
        <v>1916</v>
      </c>
      <c r="BG12" s="2" t="str">
        <f>HYPERLINK("https%3A%2F%2Fwww.webofscience.com%2Fwos%2Fwoscc%2Ffull-record%2FWOS:000815003800001","View Full Record in Web of Science")</f>
        <v>View Full Record in Web of Science</v>
      </c>
    </row>
    <row r="13" spans="1:59" ht="12.75" customHeight="1" x14ac:dyDescent="0.2">
      <c r="A13" s="2" t="s">
        <v>11</v>
      </c>
      <c r="B13" s="2" t="s">
        <v>1915</v>
      </c>
      <c r="C13" s="2" t="s">
        <v>1</v>
      </c>
      <c r="D13" s="2" t="s">
        <v>1</v>
      </c>
      <c r="E13" s="2" t="s">
        <v>1</v>
      </c>
      <c r="F13" s="2" t="s">
        <v>1914</v>
      </c>
      <c r="G13" s="2" t="s">
        <v>1</v>
      </c>
      <c r="H13" s="4" t="s">
        <v>1913</v>
      </c>
      <c r="I13" s="2" t="s">
        <v>1912</v>
      </c>
      <c r="J13" s="2" t="s">
        <v>1</v>
      </c>
      <c r="K13" s="2" t="s">
        <v>1</v>
      </c>
      <c r="L13" s="2" t="s">
        <v>1</v>
      </c>
      <c r="M13" s="2" t="s">
        <v>1</v>
      </c>
      <c r="N13" s="2" t="s">
        <v>1</v>
      </c>
      <c r="O13" s="2" t="s">
        <v>1911</v>
      </c>
      <c r="P13" s="2" t="s">
        <v>1</v>
      </c>
      <c r="Q13" s="2" t="s">
        <v>1</v>
      </c>
      <c r="R13" s="2" t="s">
        <v>1</v>
      </c>
      <c r="S13" s="2" t="s">
        <v>1</v>
      </c>
      <c r="T13" s="2" t="s">
        <v>1</v>
      </c>
      <c r="U13" s="2" t="s">
        <v>1</v>
      </c>
      <c r="V13" s="2" t="s">
        <v>1</v>
      </c>
      <c r="W13" s="2" t="s">
        <v>1</v>
      </c>
      <c r="X13" s="2" t="s">
        <v>1</v>
      </c>
      <c r="Y13" s="2" t="s">
        <v>1</v>
      </c>
      <c r="Z13" s="2" t="s">
        <v>1</v>
      </c>
      <c r="AA13" s="2" t="s">
        <v>1</v>
      </c>
      <c r="AB13" s="2" t="s">
        <v>1910</v>
      </c>
      <c r="AC13" s="2" t="s">
        <v>1909</v>
      </c>
      <c r="AD13" s="2" t="s">
        <v>1</v>
      </c>
      <c r="AE13" s="2" t="s">
        <v>1</v>
      </c>
      <c r="AF13" s="2" t="s">
        <v>1</v>
      </c>
      <c r="AG13" s="2" t="s">
        <v>188</v>
      </c>
      <c r="AH13" s="2">
        <v>2022</v>
      </c>
      <c r="AI13" s="2">
        <v>42</v>
      </c>
      <c r="AJ13" s="2">
        <v>4</v>
      </c>
      <c r="AK13" s="2" t="s">
        <v>1</v>
      </c>
      <c r="AL13" s="2" t="s">
        <v>1</v>
      </c>
      <c r="AM13" s="2" t="s">
        <v>1</v>
      </c>
      <c r="AN13" s="2" t="s">
        <v>1</v>
      </c>
      <c r="AO13" s="2" t="s">
        <v>1</v>
      </c>
      <c r="AP13" s="2" t="s">
        <v>1</v>
      </c>
      <c r="AQ13" s="2">
        <v>56</v>
      </c>
      <c r="AR13" s="2" t="s">
        <v>1908</v>
      </c>
      <c r="AS13" s="3" t="str">
        <f>HYPERLINK("http://dx.doi.org/10.1007/s13593-022-00789-1","http://dx.doi.org/10.1007/s13593-022-00789-1")</f>
        <v>http://dx.doi.org/10.1007/s13593-022-00789-1</v>
      </c>
      <c r="AT13" s="2" t="s">
        <v>1</v>
      </c>
      <c r="AU13" s="2" t="s">
        <v>1</v>
      </c>
      <c r="AV13" s="2" t="s">
        <v>1</v>
      </c>
      <c r="AW13" s="2" t="s">
        <v>1</v>
      </c>
      <c r="AX13" s="2" t="s">
        <v>1</v>
      </c>
      <c r="AY13" s="2" t="s">
        <v>1</v>
      </c>
      <c r="AZ13" s="2" t="s">
        <v>1</v>
      </c>
      <c r="BA13" s="2">
        <v>35722061</v>
      </c>
      <c r="BB13" s="2" t="s">
        <v>1</v>
      </c>
      <c r="BC13" s="2" t="s">
        <v>1</v>
      </c>
      <c r="BD13" s="2" t="s">
        <v>1</v>
      </c>
      <c r="BE13" s="2" t="s">
        <v>1</v>
      </c>
      <c r="BF13" s="2" t="s">
        <v>1907</v>
      </c>
      <c r="BG13" s="2" t="str">
        <f>HYPERLINK("https%3A%2F%2Fwww.webofscience.com%2Fwos%2Fwoscc%2Ffull-record%2FWOS:000812235400001","View Full Record in Web of Science")</f>
        <v>View Full Record in Web of Science</v>
      </c>
    </row>
    <row r="14" spans="1:59" ht="23.25" customHeight="1" x14ac:dyDescent="0.2">
      <c r="A14" s="2" t="s">
        <v>11</v>
      </c>
      <c r="B14" s="2" t="s">
        <v>1906</v>
      </c>
      <c r="C14" s="2" t="s">
        <v>1</v>
      </c>
      <c r="D14" s="2" t="s">
        <v>1</v>
      </c>
      <c r="E14" s="2" t="s">
        <v>1</v>
      </c>
      <c r="F14" s="2" t="s">
        <v>1905</v>
      </c>
      <c r="G14" s="2" t="s">
        <v>1</v>
      </c>
      <c r="H14" s="4" t="s">
        <v>1904</v>
      </c>
      <c r="I14" s="2" t="s">
        <v>1903</v>
      </c>
      <c r="J14" s="2" t="s">
        <v>1</v>
      </c>
      <c r="K14" s="2" t="s">
        <v>1</v>
      </c>
      <c r="L14" s="2" t="s">
        <v>1</v>
      </c>
      <c r="M14" s="2" t="s">
        <v>1</v>
      </c>
      <c r="N14" s="2" t="s">
        <v>1902</v>
      </c>
      <c r="O14" s="2" t="s">
        <v>1</v>
      </c>
      <c r="P14" s="2" t="s">
        <v>1</v>
      </c>
      <c r="Q14" s="2" t="s">
        <v>1</v>
      </c>
      <c r="R14" s="2" t="s">
        <v>1</v>
      </c>
      <c r="S14" s="2" t="s">
        <v>1</v>
      </c>
      <c r="T14" s="2" t="s">
        <v>1</v>
      </c>
      <c r="U14" s="2" t="s">
        <v>1</v>
      </c>
      <c r="V14" s="2" t="s">
        <v>1</v>
      </c>
      <c r="W14" s="2" t="s">
        <v>1</v>
      </c>
      <c r="X14" s="2" t="s">
        <v>1</v>
      </c>
      <c r="Y14" s="2" t="s">
        <v>1</v>
      </c>
      <c r="Z14" s="2" t="s">
        <v>1</v>
      </c>
      <c r="AA14" s="2" t="s">
        <v>1</v>
      </c>
      <c r="AB14" s="2" t="s">
        <v>1901</v>
      </c>
      <c r="AC14" s="2" t="s">
        <v>1900</v>
      </c>
      <c r="AD14" s="2" t="s">
        <v>1</v>
      </c>
      <c r="AE14" s="2" t="s">
        <v>1</v>
      </c>
      <c r="AF14" s="2" t="s">
        <v>1</v>
      </c>
      <c r="AG14" s="2" t="s">
        <v>655</v>
      </c>
      <c r="AH14" s="2">
        <v>2022</v>
      </c>
      <c r="AI14" s="2">
        <v>13</v>
      </c>
      <c r="AJ14" s="2">
        <v>1</v>
      </c>
      <c r="AK14" s="2" t="s">
        <v>1</v>
      </c>
      <c r="AL14" s="2" t="s">
        <v>1</v>
      </c>
      <c r="AM14" s="2" t="s">
        <v>1</v>
      </c>
      <c r="AN14" s="2" t="s">
        <v>1</v>
      </c>
      <c r="AO14" s="2">
        <v>482</v>
      </c>
      <c r="AP14" s="2">
        <v>496</v>
      </c>
      <c r="AQ14" s="2" t="s">
        <v>1</v>
      </c>
      <c r="AR14" s="2" t="s">
        <v>1899</v>
      </c>
      <c r="AS14" s="3" t="str">
        <f>HYPERLINK("http://dx.doi.org/10.1080/17583004.2022.2130090","http://dx.doi.org/10.1080/17583004.2022.2130090")</f>
        <v>http://dx.doi.org/10.1080/17583004.2022.2130090</v>
      </c>
      <c r="AT14" s="2" t="s">
        <v>1</v>
      </c>
      <c r="AU14" s="2" t="s">
        <v>1</v>
      </c>
      <c r="AV14" s="2" t="s">
        <v>1</v>
      </c>
      <c r="AW14" s="2" t="s">
        <v>1</v>
      </c>
      <c r="AX14" s="2" t="s">
        <v>1</v>
      </c>
      <c r="AY14" s="2" t="s">
        <v>1</v>
      </c>
      <c r="AZ14" s="2" t="s">
        <v>1</v>
      </c>
      <c r="BA14" s="2" t="s">
        <v>1</v>
      </c>
      <c r="BB14" s="2" t="s">
        <v>1</v>
      </c>
      <c r="BC14" s="2" t="s">
        <v>1</v>
      </c>
      <c r="BD14" s="2" t="s">
        <v>1</v>
      </c>
      <c r="BE14" s="2" t="s">
        <v>1</v>
      </c>
      <c r="BF14" s="2" t="s">
        <v>1898</v>
      </c>
      <c r="BG14" s="2" t="str">
        <f>HYPERLINK("https%3A%2F%2Fwww.webofscience.com%2Fwos%2Fwoscc%2Ffull-record%2FWOS:000864911200001","View Full Record in Web of Science")</f>
        <v>View Full Record in Web of Science</v>
      </c>
    </row>
    <row r="15" spans="1:59" ht="12.75" customHeight="1" x14ac:dyDescent="0.2">
      <c r="A15" s="2" t="s">
        <v>11</v>
      </c>
      <c r="B15" s="2" t="s">
        <v>1897</v>
      </c>
      <c r="C15" s="2" t="s">
        <v>1</v>
      </c>
      <c r="D15" s="2" t="s">
        <v>1</v>
      </c>
      <c r="E15" s="2" t="s">
        <v>1</v>
      </c>
      <c r="F15" s="2" t="s">
        <v>1896</v>
      </c>
      <c r="G15" s="2" t="s">
        <v>1</v>
      </c>
      <c r="H15" s="4" t="s">
        <v>1895</v>
      </c>
      <c r="I15" s="2" t="s">
        <v>1894</v>
      </c>
      <c r="J15" s="2" t="s">
        <v>1</v>
      </c>
      <c r="K15" s="2" t="s">
        <v>1</v>
      </c>
      <c r="L15" s="2" t="s">
        <v>1</v>
      </c>
      <c r="M15" s="2" t="s">
        <v>1</v>
      </c>
      <c r="N15" s="2" t="s">
        <v>1893</v>
      </c>
      <c r="O15" s="2" t="s">
        <v>1892</v>
      </c>
      <c r="P15" s="2" t="s">
        <v>1</v>
      </c>
      <c r="Q15" s="2" t="s">
        <v>1</v>
      </c>
      <c r="R15" s="2" t="s">
        <v>1</v>
      </c>
      <c r="S15" s="2" t="s">
        <v>1</v>
      </c>
      <c r="T15" s="2" t="s">
        <v>1</v>
      </c>
      <c r="U15" s="2" t="s">
        <v>1</v>
      </c>
      <c r="V15" s="2" t="s">
        <v>1</v>
      </c>
      <c r="W15" s="2" t="s">
        <v>1</v>
      </c>
      <c r="X15" s="2" t="s">
        <v>1</v>
      </c>
      <c r="Y15" s="2" t="s">
        <v>1</v>
      </c>
      <c r="Z15" s="2" t="s">
        <v>1</v>
      </c>
      <c r="AA15" s="2" t="s">
        <v>1</v>
      </c>
      <c r="AB15" s="2" t="s">
        <v>1891</v>
      </c>
      <c r="AC15" s="2" t="s">
        <v>1890</v>
      </c>
      <c r="AD15" s="2" t="s">
        <v>1</v>
      </c>
      <c r="AE15" s="2" t="s">
        <v>1</v>
      </c>
      <c r="AF15" s="2" t="s">
        <v>1</v>
      </c>
      <c r="AG15" s="2" t="s">
        <v>1889</v>
      </c>
      <c r="AH15" s="2">
        <v>2022</v>
      </c>
      <c r="AI15" s="2">
        <v>115</v>
      </c>
      <c r="AJ15" s="2">
        <v>4</v>
      </c>
      <c r="AK15" s="2" t="s">
        <v>1</v>
      </c>
      <c r="AL15" s="2" t="s">
        <v>1</v>
      </c>
      <c r="AM15" s="2" t="s">
        <v>1</v>
      </c>
      <c r="AN15" s="2" t="s">
        <v>1</v>
      </c>
      <c r="AO15" s="2">
        <v>1076</v>
      </c>
      <c r="AP15" s="2">
        <v>1086</v>
      </c>
      <c r="AQ15" s="2" t="s">
        <v>1</v>
      </c>
      <c r="AR15" s="2" t="s">
        <v>1888</v>
      </c>
      <c r="AS15" s="3" t="str">
        <f>HYPERLINK("http://dx.doi.org/10.1093/jee/toac061","http://dx.doi.org/10.1093/jee/toac061")</f>
        <v>http://dx.doi.org/10.1093/jee/toac061</v>
      </c>
      <c r="AT15" s="2" t="s">
        <v>1</v>
      </c>
      <c r="AU15" s="2" t="s">
        <v>954</v>
      </c>
      <c r="AV15" s="2" t="s">
        <v>1</v>
      </c>
      <c r="AW15" s="2" t="s">
        <v>1</v>
      </c>
      <c r="AX15" s="2" t="s">
        <v>1</v>
      </c>
      <c r="AY15" s="2" t="s">
        <v>1</v>
      </c>
      <c r="AZ15" s="2" t="s">
        <v>1</v>
      </c>
      <c r="BA15" s="2">
        <v>35604375</v>
      </c>
      <c r="BB15" s="2" t="s">
        <v>1</v>
      </c>
      <c r="BC15" s="2" t="s">
        <v>1</v>
      </c>
      <c r="BD15" s="2" t="s">
        <v>1</v>
      </c>
      <c r="BE15" s="2" t="s">
        <v>1</v>
      </c>
      <c r="BF15" s="2" t="s">
        <v>1887</v>
      </c>
      <c r="BG15" s="2" t="str">
        <f>HYPERLINK("https%3A%2F%2Fwww.webofscience.com%2Fwos%2Fwoscc%2Ffull-record%2FWOS:000798879200001","View Full Record in Web of Science")</f>
        <v>View Full Record in Web of Science</v>
      </c>
    </row>
    <row r="16" spans="1:59" ht="15" customHeight="1" x14ac:dyDescent="0.2">
      <c r="A16" s="2" t="s">
        <v>11</v>
      </c>
      <c r="B16" s="2" t="s">
        <v>1886</v>
      </c>
      <c r="C16" s="2" t="s">
        <v>1</v>
      </c>
      <c r="D16" s="2" t="s">
        <v>1</v>
      </c>
      <c r="E16" s="2" t="s">
        <v>1</v>
      </c>
      <c r="F16" s="2" t="s">
        <v>1885</v>
      </c>
      <c r="G16" s="2" t="s">
        <v>1</v>
      </c>
      <c r="H16" s="4" t="s">
        <v>1884</v>
      </c>
      <c r="I16" s="2" t="s">
        <v>1883</v>
      </c>
      <c r="J16" s="2" t="s">
        <v>1</v>
      </c>
      <c r="K16" s="2" t="s">
        <v>1</v>
      </c>
      <c r="L16" s="2" t="s">
        <v>1</v>
      </c>
      <c r="M16" s="2" t="s">
        <v>1</v>
      </c>
      <c r="N16" s="2" t="s">
        <v>1882</v>
      </c>
      <c r="O16" s="2" t="s">
        <v>1881</v>
      </c>
      <c r="P16" s="2" t="s">
        <v>1</v>
      </c>
      <c r="Q16" s="2" t="s">
        <v>1</v>
      </c>
      <c r="R16" s="2" t="s">
        <v>1</v>
      </c>
      <c r="S16" s="2" t="s">
        <v>1</v>
      </c>
      <c r="T16" s="2" t="s">
        <v>1</v>
      </c>
      <c r="U16" s="2" t="s">
        <v>1</v>
      </c>
      <c r="V16" s="2" t="s">
        <v>1</v>
      </c>
      <c r="W16" s="2" t="s">
        <v>1</v>
      </c>
      <c r="X16" s="2" t="s">
        <v>1</v>
      </c>
      <c r="Y16" s="2" t="s">
        <v>1</v>
      </c>
      <c r="Z16" s="2" t="s">
        <v>1</v>
      </c>
      <c r="AA16" s="2" t="s">
        <v>1</v>
      </c>
      <c r="AB16" s="2" t="s">
        <v>1</v>
      </c>
      <c r="AC16" s="2" t="s">
        <v>236</v>
      </c>
      <c r="AD16" s="2" t="s">
        <v>1</v>
      </c>
      <c r="AE16" s="2" t="s">
        <v>1</v>
      </c>
      <c r="AF16" s="2" t="s">
        <v>1</v>
      </c>
      <c r="AG16" s="2" t="s">
        <v>14</v>
      </c>
      <c r="AH16" s="2">
        <v>2022</v>
      </c>
      <c r="AI16" s="2">
        <v>13</v>
      </c>
      <c r="AJ16" s="2">
        <v>5</v>
      </c>
      <c r="AK16" s="2" t="s">
        <v>1</v>
      </c>
      <c r="AL16" s="2" t="s">
        <v>1</v>
      </c>
      <c r="AM16" s="2" t="s">
        <v>1</v>
      </c>
      <c r="AN16" s="2" t="s">
        <v>1</v>
      </c>
      <c r="AO16" s="2" t="s">
        <v>1</v>
      </c>
      <c r="AP16" s="2" t="s">
        <v>1</v>
      </c>
      <c r="AQ16" s="2">
        <v>686</v>
      </c>
      <c r="AR16" s="2" t="s">
        <v>1880</v>
      </c>
      <c r="AS16" s="3" t="str">
        <f>HYPERLINK("http://dx.doi.org/10.3390/f13050686","http://dx.doi.org/10.3390/f13050686")</f>
        <v>http://dx.doi.org/10.3390/f13050686</v>
      </c>
      <c r="AT16" s="2" t="s">
        <v>1</v>
      </c>
      <c r="AU16" s="2" t="s">
        <v>1</v>
      </c>
      <c r="AV16" s="2" t="s">
        <v>1</v>
      </c>
      <c r="AW16" s="2" t="s">
        <v>1</v>
      </c>
      <c r="AX16" s="2" t="s">
        <v>1</v>
      </c>
      <c r="AY16" s="2" t="s">
        <v>1</v>
      </c>
      <c r="AZ16" s="2" t="s">
        <v>1</v>
      </c>
      <c r="BA16" s="2" t="s">
        <v>1</v>
      </c>
      <c r="BB16" s="2" t="s">
        <v>1</v>
      </c>
      <c r="BC16" s="2" t="s">
        <v>1</v>
      </c>
      <c r="BD16" s="2" t="s">
        <v>1</v>
      </c>
      <c r="BE16" s="2" t="s">
        <v>1</v>
      </c>
      <c r="BF16" s="2" t="s">
        <v>1879</v>
      </c>
      <c r="BG16" s="2" t="str">
        <f>HYPERLINK("https%3A%2F%2Fwww.webofscience.com%2Fwos%2Fwoscc%2Ffull-record%2FWOS:000804873900001","View Full Record in Web of Science")</f>
        <v>View Full Record in Web of Science</v>
      </c>
    </row>
    <row r="17" spans="1:59" ht="15" customHeight="1" x14ac:dyDescent="0.2">
      <c r="A17" s="2" t="s">
        <v>11</v>
      </c>
      <c r="B17" s="2" t="s">
        <v>1878</v>
      </c>
      <c r="C17" s="2" t="s">
        <v>1</v>
      </c>
      <c r="D17" s="2" t="s">
        <v>1</v>
      </c>
      <c r="E17" s="2" t="s">
        <v>1</v>
      </c>
      <c r="F17" s="2" t="s">
        <v>1877</v>
      </c>
      <c r="G17" s="2" t="s">
        <v>1</v>
      </c>
      <c r="H17" s="4" t="s">
        <v>1876</v>
      </c>
      <c r="I17" s="2" t="s">
        <v>1875</v>
      </c>
      <c r="J17" s="2" t="s">
        <v>1</v>
      </c>
      <c r="K17" s="2" t="s">
        <v>1</v>
      </c>
      <c r="L17" s="2" t="s">
        <v>1</v>
      </c>
      <c r="M17" s="2" t="s">
        <v>1</v>
      </c>
      <c r="N17" s="2" t="s">
        <v>1</v>
      </c>
      <c r="O17" s="2" t="s">
        <v>1</v>
      </c>
      <c r="P17" s="2" t="s">
        <v>1</v>
      </c>
      <c r="Q17" s="2" t="s">
        <v>1</v>
      </c>
      <c r="R17" s="2" t="s">
        <v>1</v>
      </c>
      <c r="S17" s="2" t="s">
        <v>1</v>
      </c>
      <c r="T17" s="2" t="s">
        <v>1</v>
      </c>
      <c r="U17" s="2" t="s">
        <v>1</v>
      </c>
      <c r="V17" s="2" t="s">
        <v>1</v>
      </c>
      <c r="W17" s="2" t="s">
        <v>1</v>
      </c>
      <c r="X17" s="2" t="s">
        <v>1</v>
      </c>
      <c r="Y17" s="2" t="s">
        <v>1</v>
      </c>
      <c r="Z17" s="2" t="s">
        <v>1</v>
      </c>
      <c r="AA17" s="2" t="s">
        <v>1</v>
      </c>
      <c r="AB17" s="2" t="s">
        <v>1874</v>
      </c>
      <c r="AC17" s="2" t="s">
        <v>1873</v>
      </c>
      <c r="AD17" s="2" t="s">
        <v>1</v>
      </c>
      <c r="AE17" s="2" t="s">
        <v>1</v>
      </c>
      <c r="AF17" s="2" t="s">
        <v>1</v>
      </c>
      <c r="AG17" s="2" t="s">
        <v>33</v>
      </c>
      <c r="AH17" s="2">
        <v>2022</v>
      </c>
      <c r="AI17" s="2">
        <v>26</v>
      </c>
      <c r="AJ17" s="2">
        <v>6</v>
      </c>
      <c r="AK17" s="2" t="s">
        <v>1</v>
      </c>
      <c r="AL17" s="2" t="s">
        <v>1</v>
      </c>
      <c r="AM17" s="2" t="s">
        <v>1</v>
      </c>
      <c r="AN17" s="2" t="s">
        <v>1</v>
      </c>
      <c r="AO17" s="2" t="s">
        <v>1</v>
      </c>
      <c r="AP17" s="2" t="s">
        <v>1</v>
      </c>
      <c r="AQ17" s="2">
        <v>76</v>
      </c>
      <c r="AR17" s="2" t="s">
        <v>1872</v>
      </c>
      <c r="AS17" s="3" t="str">
        <f>HYPERLINK("http://dx.doi.org/10.1007/s11852-022-00927-7","http://dx.doi.org/10.1007/s11852-022-00927-7")</f>
        <v>http://dx.doi.org/10.1007/s11852-022-00927-7</v>
      </c>
      <c r="AT17" s="2" t="s">
        <v>1</v>
      </c>
      <c r="AU17" s="2" t="s">
        <v>1</v>
      </c>
      <c r="AV17" s="2" t="s">
        <v>1</v>
      </c>
      <c r="AW17" s="2" t="s">
        <v>1</v>
      </c>
      <c r="AX17" s="2" t="s">
        <v>1</v>
      </c>
      <c r="AY17" s="2" t="s">
        <v>1</v>
      </c>
      <c r="AZ17" s="2" t="s">
        <v>1</v>
      </c>
      <c r="BA17" s="2" t="s">
        <v>1</v>
      </c>
      <c r="BB17" s="2" t="s">
        <v>1</v>
      </c>
      <c r="BC17" s="2" t="s">
        <v>1</v>
      </c>
      <c r="BD17" s="2" t="s">
        <v>1</v>
      </c>
      <c r="BE17" s="2" t="s">
        <v>1</v>
      </c>
      <c r="BF17" s="2" t="s">
        <v>1871</v>
      </c>
      <c r="BG17" s="2" t="str">
        <f>HYPERLINK("https%3A%2F%2Fwww.webofscience.com%2Fwos%2Fwoscc%2Ffull-record%2FWOS:000904044000001","View Full Record in Web of Science")</f>
        <v>View Full Record in Web of Science</v>
      </c>
    </row>
    <row r="18" spans="1:59" ht="12.75" customHeight="1" x14ac:dyDescent="0.2">
      <c r="A18" s="2" t="s">
        <v>11</v>
      </c>
      <c r="B18" s="2" t="s">
        <v>1870</v>
      </c>
      <c r="C18" s="2" t="s">
        <v>1</v>
      </c>
      <c r="D18" s="2" t="s">
        <v>1</v>
      </c>
      <c r="E18" s="2" t="s">
        <v>1</v>
      </c>
      <c r="F18" s="2" t="s">
        <v>1869</v>
      </c>
      <c r="G18" s="2" t="s">
        <v>1</v>
      </c>
      <c r="H18" s="4" t="s">
        <v>1868</v>
      </c>
      <c r="I18" s="2" t="s">
        <v>1867</v>
      </c>
      <c r="J18" s="2" t="s">
        <v>1</v>
      </c>
      <c r="K18" s="2" t="s">
        <v>1</v>
      </c>
      <c r="L18" s="2" t="s">
        <v>1</v>
      </c>
      <c r="M18" s="2" t="s">
        <v>1</v>
      </c>
      <c r="N18" s="2" t="s">
        <v>1</v>
      </c>
      <c r="O18" s="2" t="s">
        <v>1866</v>
      </c>
      <c r="P18" s="2" t="s">
        <v>1</v>
      </c>
      <c r="Q18" s="2" t="s">
        <v>1</v>
      </c>
      <c r="R18" s="2" t="s">
        <v>1</v>
      </c>
      <c r="S18" s="2" t="s">
        <v>1</v>
      </c>
      <c r="T18" s="2" t="s">
        <v>1</v>
      </c>
      <c r="U18" s="2" t="s">
        <v>1</v>
      </c>
      <c r="V18" s="2" t="s">
        <v>1</v>
      </c>
      <c r="W18" s="2" t="s">
        <v>1</v>
      </c>
      <c r="X18" s="2" t="s">
        <v>1</v>
      </c>
      <c r="Y18" s="2" t="s">
        <v>1</v>
      </c>
      <c r="Z18" s="2" t="s">
        <v>1</v>
      </c>
      <c r="AA18" s="2" t="s">
        <v>1</v>
      </c>
      <c r="AB18" s="2" t="s">
        <v>1484</v>
      </c>
      <c r="AC18" s="2" t="s">
        <v>1483</v>
      </c>
      <c r="AD18" s="2" t="s">
        <v>1</v>
      </c>
      <c r="AE18" s="2" t="s">
        <v>1</v>
      </c>
      <c r="AF18" s="2" t="s">
        <v>1</v>
      </c>
      <c r="AG18" s="2" t="s">
        <v>361</v>
      </c>
      <c r="AH18" s="2">
        <v>2022</v>
      </c>
      <c r="AI18" s="2">
        <v>302</v>
      </c>
      <c r="AJ18" s="2" t="s">
        <v>1</v>
      </c>
      <c r="AK18" s="2" t="s">
        <v>1865</v>
      </c>
      <c r="AL18" s="2" t="s">
        <v>1</v>
      </c>
      <c r="AM18" s="2" t="s">
        <v>1</v>
      </c>
      <c r="AN18" s="2" t="s">
        <v>1</v>
      </c>
      <c r="AO18" s="2" t="s">
        <v>1</v>
      </c>
      <c r="AP18" s="2" t="s">
        <v>1</v>
      </c>
      <c r="AQ18" s="2">
        <v>113966</v>
      </c>
      <c r="AR18" s="2" t="s">
        <v>1864</v>
      </c>
      <c r="AS18" s="3" t="str">
        <f>HYPERLINK("http://dx.doi.org/10.1016/j.jenvman.2021.113966","http://dx.doi.org/10.1016/j.jenvman.2021.113966")</f>
        <v>http://dx.doi.org/10.1016/j.jenvman.2021.113966</v>
      </c>
      <c r="AT18" s="2" t="s">
        <v>1</v>
      </c>
      <c r="AU18" s="2" t="s">
        <v>254</v>
      </c>
      <c r="AV18" s="2" t="s">
        <v>1</v>
      </c>
      <c r="AW18" s="2" t="s">
        <v>1</v>
      </c>
      <c r="AX18" s="2" t="s">
        <v>1</v>
      </c>
      <c r="AY18" s="2" t="s">
        <v>1</v>
      </c>
      <c r="AZ18" s="2" t="s">
        <v>1</v>
      </c>
      <c r="BA18" s="2">
        <v>34749084</v>
      </c>
      <c r="BB18" s="2" t="s">
        <v>1</v>
      </c>
      <c r="BC18" s="2" t="s">
        <v>1</v>
      </c>
      <c r="BD18" s="2" t="s">
        <v>1</v>
      </c>
      <c r="BE18" s="2" t="s">
        <v>1</v>
      </c>
      <c r="BF18" s="2" t="s">
        <v>1863</v>
      </c>
      <c r="BG18" s="2" t="str">
        <f>HYPERLINK("https%3A%2F%2Fwww.webofscience.com%2Fwos%2Fwoscc%2Ffull-record%2FWOS:000719730000005","View Full Record in Web of Science")</f>
        <v>View Full Record in Web of Science</v>
      </c>
    </row>
    <row r="19" spans="1:59" ht="12.75" customHeight="1" x14ac:dyDescent="0.2">
      <c r="A19" s="2" t="s">
        <v>11</v>
      </c>
      <c r="B19" s="2" t="s">
        <v>1862</v>
      </c>
      <c r="C19" s="2" t="s">
        <v>1</v>
      </c>
      <c r="D19" s="2" t="s">
        <v>1</v>
      </c>
      <c r="E19" s="2" t="s">
        <v>1</v>
      </c>
      <c r="F19" s="2" t="s">
        <v>1861</v>
      </c>
      <c r="G19" s="2" t="s">
        <v>1</v>
      </c>
      <c r="H19" s="4" t="s">
        <v>1860</v>
      </c>
      <c r="I19" s="2" t="s">
        <v>1859</v>
      </c>
      <c r="J19" s="2" t="s">
        <v>1</v>
      </c>
      <c r="K19" s="2" t="s">
        <v>1</v>
      </c>
      <c r="L19" s="2" t="s">
        <v>1</v>
      </c>
      <c r="M19" s="2" t="s">
        <v>1</v>
      </c>
      <c r="N19" s="2" t="s">
        <v>1858</v>
      </c>
      <c r="O19" s="2" t="s">
        <v>1857</v>
      </c>
      <c r="P19" s="2" t="s">
        <v>1</v>
      </c>
      <c r="Q19" s="2" t="s">
        <v>1</v>
      </c>
      <c r="R19" s="2" t="s">
        <v>1</v>
      </c>
      <c r="S19" s="2" t="s">
        <v>1</v>
      </c>
      <c r="T19" s="2" t="s">
        <v>1</v>
      </c>
      <c r="U19" s="2" t="s">
        <v>1</v>
      </c>
      <c r="V19" s="2" t="s">
        <v>1</v>
      </c>
      <c r="W19" s="2" t="s">
        <v>1</v>
      </c>
      <c r="X19" s="2" t="s">
        <v>1</v>
      </c>
      <c r="Y19" s="2" t="s">
        <v>1</v>
      </c>
      <c r="Z19" s="2" t="s">
        <v>1</v>
      </c>
      <c r="AA19" s="2" t="s">
        <v>1</v>
      </c>
      <c r="AB19" s="2" t="s">
        <v>1856</v>
      </c>
      <c r="AC19" s="2" t="s">
        <v>1855</v>
      </c>
      <c r="AD19" s="2" t="s">
        <v>1</v>
      </c>
      <c r="AE19" s="2" t="s">
        <v>1</v>
      </c>
      <c r="AF19" s="2" t="s">
        <v>1</v>
      </c>
      <c r="AG19" s="2" t="s">
        <v>154</v>
      </c>
      <c r="AH19" s="2">
        <v>2023</v>
      </c>
      <c r="AI19" s="2">
        <v>34</v>
      </c>
      <c r="AJ19" s="2">
        <v>1</v>
      </c>
      <c r="AK19" s="2" t="s">
        <v>1</v>
      </c>
      <c r="AL19" s="2" t="s">
        <v>1</v>
      </c>
      <c r="AM19" s="2" t="s">
        <v>587</v>
      </c>
      <c r="AN19" s="2" t="s">
        <v>1</v>
      </c>
      <c r="AO19" s="2">
        <v>81</v>
      </c>
      <c r="AP19" s="2">
        <v>92</v>
      </c>
      <c r="AQ19" s="2" t="s">
        <v>1</v>
      </c>
      <c r="AR19" s="2" t="s">
        <v>1854</v>
      </c>
      <c r="AS19" s="3" t="str">
        <f>HYPERLINK("http://dx.doi.org/10.1007/s12210-023-01133-9","http://dx.doi.org/10.1007/s12210-023-01133-9")</f>
        <v>http://dx.doi.org/10.1007/s12210-023-01133-9</v>
      </c>
      <c r="AT19" s="2" t="s">
        <v>1</v>
      </c>
      <c r="AU19" s="2" t="s">
        <v>382</v>
      </c>
      <c r="AV19" s="2" t="s">
        <v>1</v>
      </c>
      <c r="AW19" s="2" t="s">
        <v>1</v>
      </c>
      <c r="AX19" s="2" t="s">
        <v>1</v>
      </c>
      <c r="AY19" s="2" t="s">
        <v>1</v>
      </c>
      <c r="AZ19" s="2" t="s">
        <v>1</v>
      </c>
      <c r="BA19" s="2" t="s">
        <v>1</v>
      </c>
      <c r="BB19" s="2" t="s">
        <v>1</v>
      </c>
      <c r="BC19" s="2" t="s">
        <v>1</v>
      </c>
      <c r="BD19" s="2" t="s">
        <v>1</v>
      </c>
      <c r="BE19" s="2" t="s">
        <v>1</v>
      </c>
      <c r="BF19" s="2" t="s">
        <v>1853</v>
      </c>
      <c r="BG19" s="2" t="str">
        <f>HYPERLINK("https%3A%2F%2Fwww.webofscience.com%2Fwos%2Fwoscc%2Ffull-record%2FWOS:000921482400001","View Full Record in Web of Science")</f>
        <v>View Full Record in Web of Science</v>
      </c>
    </row>
    <row r="20" spans="1:59" ht="12.75" customHeight="1" x14ac:dyDescent="0.2">
      <c r="A20" s="2" t="s">
        <v>11</v>
      </c>
      <c r="B20" s="2" t="s">
        <v>1852</v>
      </c>
      <c r="C20" s="2" t="s">
        <v>1</v>
      </c>
      <c r="D20" s="2" t="s">
        <v>1</v>
      </c>
      <c r="E20" s="2" t="s">
        <v>1</v>
      </c>
      <c r="F20" s="2" t="s">
        <v>1851</v>
      </c>
      <c r="G20" s="2" t="s">
        <v>1</v>
      </c>
      <c r="H20" s="4" t="s">
        <v>1850</v>
      </c>
      <c r="I20" s="2" t="s">
        <v>1849</v>
      </c>
      <c r="J20" s="2" t="s">
        <v>1</v>
      </c>
      <c r="K20" s="2" t="s">
        <v>1</v>
      </c>
      <c r="L20" s="2" t="s">
        <v>1</v>
      </c>
      <c r="M20" s="2" t="s">
        <v>1</v>
      </c>
      <c r="N20" s="2" t="s">
        <v>1848</v>
      </c>
      <c r="O20" s="2" t="s">
        <v>1847</v>
      </c>
      <c r="P20" s="2" t="s">
        <v>1</v>
      </c>
      <c r="Q20" s="2" t="s">
        <v>1</v>
      </c>
      <c r="R20" s="2" t="s">
        <v>1</v>
      </c>
      <c r="S20" s="2" t="s">
        <v>1</v>
      </c>
      <c r="T20" s="2" t="s">
        <v>1</v>
      </c>
      <c r="U20" s="2" t="s">
        <v>1</v>
      </c>
      <c r="V20" s="2" t="s">
        <v>1</v>
      </c>
      <c r="W20" s="2" t="s">
        <v>1</v>
      </c>
      <c r="X20" s="2" t="s">
        <v>1</v>
      </c>
      <c r="Y20" s="2" t="s">
        <v>1</v>
      </c>
      <c r="Z20" s="2" t="s">
        <v>1</v>
      </c>
      <c r="AA20" s="2" t="s">
        <v>1</v>
      </c>
      <c r="AB20" s="2" t="s">
        <v>1846</v>
      </c>
      <c r="AC20" s="2" t="s">
        <v>1</v>
      </c>
      <c r="AD20" s="2" t="s">
        <v>1</v>
      </c>
      <c r="AE20" s="2" t="s">
        <v>1</v>
      </c>
      <c r="AF20" s="2" t="s">
        <v>1</v>
      </c>
      <c r="AG20" s="2" t="s">
        <v>1</v>
      </c>
      <c r="AH20" s="2">
        <v>2022</v>
      </c>
      <c r="AI20" s="2">
        <v>4</v>
      </c>
      <c r="AJ20" s="2" t="s">
        <v>1</v>
      </c>
      <c r="AK20" s="2" t="s">
        <v>1</v>
      </c>
      <c r="AL20" s="2" t="s">
        <v>1</v>
      </c>
      <c r="AM20" s="2" t="s">
        <v>1</v>
      </c>
      <c r="AN20" s="2" t="s">
        <v>1</v>
      </c>
      <c r="AO20" s="2" t="s">
        <v>1</v>
      </c>
      <c r="AP20" s="2" t="s">
        <v>1</v>
      </c>
      <c r="AQ20" s="2">
        <v>100126</v>
      </c>
      <c r="AR20" s="2" t="s">
        <v>1845</v>
      </c>
      <c r="AS20" s="3" t="str">
        <f>HYPERLINK("http://dx.doi.org/10.1016/j.crsust.2022.100126","http://dx.doi.org/10.1016/j.crsust.2022.100126")</f>
        <v>http://dx.doi.org/10.1016/j.crsust.2022.100126</v>
      </c>
      <c r="AT20" s="2" t="s">
        <v>1</v>
      </c>
      <c r="AU20" s="2" t="s">
        <v>613</v>
      </c>
      <c r="AV20" s="2" t="s">
        <v>1</v>
      </c>
      <c r="AW20" s="2" t="s">
        <v>1</v>
      </c>
      <c r="AX20" s="2" t="s">
        <v>1</v>
      </c>
      <c r="AY20" s="2" t="s">
        <v>1</v>
      </c>
      <c r="AZ20" s="2" t="s">
        <v>1</v>
      </c>
      <c r="BA20" s="2" t="s">
        <v>1</v>
      </c>
      <c r="BB20" s="2" t="s">
        <v>1</v>
      </c>
      <c r="BC20" s="2" t="s">
        <v>1</v>
      </c>
      <c r="BD20" s="2" t="s">
        <v>1</v>
      </c>
      <c r="BE20" s="2" t="s">
        <v>1</v>
      </c>
      <c r="BF20" s="2" t="s">
        <v>1844</v>
      </c>
      <c r="BG20" s="2" t="str">
        <f>HYPERLINK("https%3A%2F%2Fwww.webofscience.com%2Fwos%2Fwoscc%2Ffull-record%2FWOS:000903662200018","View Full Record in Web of Science")</f>
        <v>View Full Record in Web of Science</v>
      </c>
    </row>
    <row r="21" spans="1:59" ht="12.75" customHeight="1" x14ac:dyDescent="0.2">
      <c r="A21" s="2" t="s">
        <v>11</v>
      </c>
      <c r="B21" s="2" t="s">
        <v>1843</v>
      </c>
      <c r="C21" s="2" t="s">
        <v>1</v>
      </c>
      <c r="D21" s="2" t="s">
        <v>1</v>
      </c>
      <c r="E21" s="2" t="s">
        <v>1</v>
      </c>
      <c r="F21" s="2" t="s">
        <v>1842</v>
      </c>
      <c r="G21" s="2" t="s">
        <v>1</v>
      </c>
      <c r="H21" s="4" t="s">
        <v>1841</v>
      </c>
      <c r="I21" s="2" t="s">
        <v>1840</v>
      </c>
      <c r="J21" s="2" t="s">
        <v>1</v>
      </c>
      <c r="K21" s="2" t="s">
        <v>1</v>
      </c>
      <c r="L21" s="2" t="s">
        <v>1</v>
      </c>
      <c r="M21" s="2" t="s">
        <v>1</v>
      </c>
      <c r="N21" s="2" t="s">
        <v>1839</v>
      </c>
      <c r="O21" s="2" t="s">
        <v>1838</v>
      </c>
      <c r="P21" s="2" t="s">
        <v>1</v>
      </c>
      <c r="Q21" s="2" t="s">
        <v>1</v>
      </c>
      <c r="R21" s="2" t="s">
        <v>1</v>
      </c>
      <c r="S21" s="2" t="s">
        <v>1</v>
      </c>
      <c r="T21" s="2" t="s">
        <v>1</v>
      </c>
      <c r="U21" s="2" t="s">
        <v>1</v>
      </c>
      <c r="V21" s="2" t="s">
        <v>1</v>
      </c>
      <c r="W21" s="2" t="s">
        <v>1</v>
      </c>
      <c r="X21" s="2" t="s">
        <v>1</v>
      </c>
      <c r="Y21" s="2" t="s">
        <v>1</v>
      </c>
      <c r="Z21" s="2" t="s">
        <v>1</v>
      </c>
      <c r="AA21" s="2" t="s">
        <v>1</v>
      </c>
      <c r="AB21" s="2" t="s">
        <v>35</v>
      </c>
      <c r="AC21" s="2" t="s">
        <v>34</v>
      </c>
      <c r="AD21" s="2" t="s">
        <v>1</v>
      </c>
      <c r="AE21" s="2" t="s">
        <v>1</v>
      </c>
      <c r="AF21" s="2" t="s">
        <v>1</v>
      </c>
      <c r="AG21" s="2" t="s">
        <v>318</v>
      </c>
      <c r="AH21" s="2">
        <v>2023</v>
      </c>
      <c r="AI21" s="2">
        <v>149</v>
      </c>
      <c r="AJ21" s="2" t="s">
        <v>1</v>
      </c>
      <c r="AK21" s="2" t="s">
        <v>1</v>
      </c>
      <c r="AL21" s="2" t="s">
        <v>1</v>
      </c>
      <c r="AM21" s="2" t="s">
        <v>1</v>
      </c>
      <c r="AN21" s="2" t="s">
        <v>1</v>
      </c>
      <c r="AO21" s="2" t="s">
        <v>1</v>
      </c>
      <c r="AP21" s="2" t="s">
        <v>1</v>
      </c>
      <c r="AQ21" s="2">
        <v>102926</v>
      </c>
      <c r="AR21" s="2" t="s">
        <v>1837</v>
      </c>
      <c r="AS21" s="3" t="str">
        <f>HYPERLINK("http://dx.doi.org/10.1016/j.forpol.2023.102926","http://dx.doi.org/10.1016/j.forpol.2023.102926")</f>
        <v>http://dx.doi.org/10.1016/j.forpol.2023.102926</v>
      </c>
      <c r="AT21" s="2" t="s">
        <v>1</v>
      </c>
      <c r="AU21" s="2" t="s">
        <v>152</v>
      </c>
      <c r="AV21" s="2" t="s">
        <v>1</v>
      </c>
      <c r="AW21" s="2" t="s">
        <v>1</v>
      </c>
      <c r="AX21" s="2" t="s">
        <v>1</v>
      </c>
      <c r="AY21" s="2" t="s">
        <v>1</v>
      </c>
      <c r="AZ21" s="2" t="s">
        <v>1</v>
      </c>
      <c r="BA21" s="2" t="s">
        <v>1</v>
      </c>
      <c r="BB21" s="2" t="s">
        <v>1</v>
      </c>
      <c r="BC21" s="2" t="s">
        <v>1</v>
      </c>
      <c r="BD21" s="2" t="s">
        <v>1</v>
      </c>
      <c r="BE21" s="2" t="s">
        <v>1</v>
      </c>
      <c r="BF21" s="2" t="s">
        <v>1836</v>
      </c>
      <c r="BG21" s="2" t="str">
        <f>HYPERLINK("https%3A%2F%2Fwww.webofscience.com%2Fwos%2Fwoscc%2Ffull-record%2FWOS:000939549500001","View Full Record in Web of Science")</f>
        <v>View Full Record in Web of Science</v>
      </c>
    </row>
    <row r="22" spans="1:59" ht="12.75" customHeight="1" x14ac:dyDescent="0.2">
      <c r="A22" s="2" t="s">
        <v>11</v>
      </c>
      <c r="B22" s="2" t="s">
        <v>1777</v>
      </c>
      <c r="C22" s="2" t="s">
        <v>1</v>
      </c>
      <c r="D22" s="2" t="s">
        <v>1</v>
      </c>
      <c r="E22" s="2" t="s">
        <v>1</v>
      </c>
      <c r="F22" s="2" t="s">
        <v>1776</v>
      </c>
      <c r="G22" s="2" t="s">
        <v>1</v>
      </c>
      <c r="H22" s="4" t="s">
        <v>1775</v>
      </c>
      <c r="I22" s="2" t="s">
        <v>1774</v>
      </c>
      <c r="J22" s="2" t="s">
        <v>1</v>
      </c>
      <c r="K22" s="2" t="s">
        <v>1</v>
      </c>
      <c r="L22" s="2" t="s">
        <v>1</v>
      </c>
      <c r="M22" s="2" t="s">
        <v>1</v>
      </c>
      <c r="N22" s="2" t="s">
        <v>1</v>
      </c>
      <c r="O22" s="2" t="s">
        <v>1773</v>
      </c>
      <c r="P22" s="2" t="s">
        <v>1</v>
      </c>
      <c r="Q22" s="2" t="s">
        <v>1</v>
      </c>
      <c r="R22" s="2" t="s">
        <v>1</v>
      </c>
      <c r="S22" s="2" t="s">
        <v>1</v>
      </c>
      <c r="T22" s="2" t="s">
        <v>1</v>
      </c>
      <c r="U22" s="2" t="s">
        <v>1</v>
      </c>
      <c r="V22" s="2" t="s">
        <v>1</v>
      </c>
      <c r="W22" s="2" t="s">
        <v>1</v>
      </c>
      <c r="X22" s="2" t="s">
        <v>1</v>
      </c>
      <c r="Y22" s="2" t="s">
        <v>1</v>
      </c>
      <c r="Z22" s="2" t="s">
        <v>1</v>
      </c>
      <c r="AA22" s="2" t="s">
        <v>1</v>
      </c>
      <c r="AB22" s="2" t="s">
        <v>1</v>
      </c>
      <c r="AC22" s="2" t="s">
        <v>15</v>
      </c>
      <c r="AD22" s="2" t="s">
        <v>1</v>
      </c>
      <c r="AE22" s="2" t="s">
        <v>1</v>
      </c>
      <c r="AF22" s="2" t="s">
        <v>1</v>
      </c>
      <c r="AG22" s="2" t="s">
        <v>318</v>
      </c>
      <c r="AH22" s="2">
        <v>2022</v>
      </c>
      <c r="AI22" s="2">
        <v>14</v>
      </c>
      <c r="AJ22" s="2">
        <v>8</v>
      </c>
      <c r="AK22" s="2" t="s">
        <v>1</v>
      </c>
      <c r="AL22" s="2" t="s">
        <v>1</v>
      </c>
      <c r="AM22" s="2" t="s">
        <v>1</v>
      </c>
      <c r="AN22" s="2" t="s">
        <v>1</v>
      </c>
      <c r="AO22" s="2" t="s">
        <v>1</v>
      </c>
      <c r="AP22" s="2" t="s">
        <v>1</v>
      </c>
      <c r="AQ22" s="2">
        <v>4716</v>
      </c>
      <c r="AR22" s="2" t="s">
        <v>1772</v>
      </c>
      <c r="AS22" s="3" t="str">
        <f>HYPERLINK("http://dx.doi.org/10.3390/su14084716","http://dx.doi.org/10.3390/su14084716")</f>
        <v>http://dx.doi.org/10.3390/su14084716</v>
      </c>
      <c r="AT22" s="2" t="s">
        <v>1</v>
      </c>
      <c r="AU22" s="2" t="s">
        <v>1</v>
      </c>
      <c r="AV22" s="2" t="s">
        <v>1</v>
      </c>
      <c r="AW22" s="2" t="s">
        <v>1</v>
      </c>
      <c r="AX22" s="2" t="s">
        <v>1</v>
      </c>
      <c r="AY22" s="2" t="s">
        <v>1</v>
      </c>
      <c r="AZ22" s="2" t="s">
        <v>1</v>
      </c>
      <c r="BA22" s="2" t="s">
        <v>1</v>
      </c>
      <c r="BB22" s="2" t="s">
        <v>1</v>
      </c>
      <c r="BC22" s="2" t="s">
        <v>1</v>
      </c>
      <c r="BD22" s="2" t="s">
        <v>1</v>
      </c>
      <c r="BE22" s="2" t="s">
        <v>1</v>
      </c>
      <c r="BF22" s="2" t="s">
        <v>1771</v>
      </c>
      <c r="BG22" s="2" t="str">
        <f>HYPERLINK("https%3A%2F%2Fwww.webofscience.com%2Fwos%2Fwoscc%2Ffull-record%2FWOS:000785284600001","View Full Record in Web of Science")</f>
        <v>View Full Record in Web of Science</v>
      </c>
    </row>
    <row r="23" spans="1:59" ht="12.75" customHeight="1" x14ac:dyDescent="0.2">
      <c r="A23" s="2" t="s">
        <v>11</v>
      </c>
      <c r="B23" s="2" t="s">
        <v>1770</v>
      </c>
      <c r="C23" s="2" t="s">
        <v>1</v>
      </c>
      <c r="D23" s="2" t="s">
        <v>1</v>
      </c>
      <c r="E23" s="2" t="s">
        <v>1</v>
      </c>
      <c r="F23" s="2" t="s">
        <v>1769</v>
      </c>
      <c r="G23" s="2" t="s">
        <v>1</v>
      </c>
      <c r="H23" s="4" t="s">
        <v>1768</v>
      </c>
      <c r="I23" s="2" t="s">
        <v>1767</v>
      </c>
      <c r="J23" s="2" t="s">
        <v>1</v>
      </c>
      <c r="K23" s="2" t="s">
        <v>1</v>
      </c>
      <c r="L23" s="2" t="s">
        <v>1</v>
      </c>
      <c r="M23" s="2" t="s">
        <v>1</v>
      </c>
      <c r="N23" s="2" t="s">
        <v>1</v>
      </c>
      <c r="O23" s="2" t="s">
        <v>99</v>
      </c>
      <c r="P23" s="2" t="s">
        <v>1</v>
      </c>
      <c r="Q23" s="2" t="s">
        <v>1</v>
      </c>
      <c r="R23" s="2" t="s">
        <v>1</v>
      </c>
      <c r="S23" s="2" t="s">
        <v>1</v>
      </c>
      <c r="T23" s="2" t="s">
        <v>1</v>
      </c>
      <c r="U23" s="2" t="s">
        <v>1</v>
      </c>
      <c r="V23" s="2" t="s">
        <v>1</v>
      </c>
      <c r="W23" s="2" t="s">
        <v>1</v>
      </c>
      <c r="X23" s="2" t="s">
        <v>1</v>
      </c>
      <c r="Y23" s="2" t="s">
        <v>1</v>
      </c>
      <c r="Z23" s="2" t="s">
        <v>1</v>
      </c>
      <c r="AA23" s="2" t="s">
        <v>1</v>
      </c>
      <c r="AB23" s="2" t="s">
        <v>98</v>
      </c>
      <c r="AC23" s="2" t="s">
        <v>97</v>
      </c>
      <c r="AD23" s="2" t="s">
        <v>1</v>
      </c>
      <c r="AE23" s="2" t="s">
        <v>1</v>
      </c>
      <c r="AF23" s="2" t="s">
        <v>1</v>
      </c>
      <c r="AG23" s="2" t="s">
        <v>1</v>
      </c>
      <c r="AH23" s="2">
        <v>2022</v>
      </c>
      <c r="AI23" s="2">
        <v>74</v>
      </c>
      <c r="AJ23" s="2">
        <v>3</v>
      </c>
      <c r="AK23" s="2" t="s">
        <v>1</v>
      </c>
      <c r="AL23" s="2" t="s">
        <v>1</v>
      </c>
      <c r="AM23" s="2" t="s">
        <v>1</v>
      </c>
      <c r="AN23" s="2" t="s">
        <v>1</v>
      </c>
      <c r="AO23" s="2">
        <v>199</v>
      </c>
      <c r="AP23" s="2">
        <v>222</v>
      </c>
      <c r="AQ23" s="2" t="s">
        <v>1</v>
      </c>
      <c r="AR23" s="2" t="s">
        <v>1766</v>
      </c>
      <c r="AS23" s="3" t="str">
        <f>HYPERLINK("http://dx.doi.org/10.31577/geogrcas.2022.74.3.10","http://dx.doi.org/10.31577/geogrcas.2022.74.3.10")</f>
        <v>http://dx.doi.org/10.31577/geogrcas.2022.74.3.10</v>
      </c>
      <c r="AT23" s="2" t="s">
        <v>1</v>
      </c>
      <c r="AU23" s="2" t="s">
        <v>1</v>
      </c>
      <c r="AV23" s="2" t="s">
        <v>1</v>
      </c>
      <c r="AW23" s="2" t="s">
        <v>1</v>
      </c>
      <c r="AX23" s="2" t="s">
        <v>1</v>
      </c>
      <c r="AY23" s="2" t="s">
        <v>1</v>
      </c>
      <c r="AZ23" s="2" t="s">
        <v>1</v>
      </c>
      <c r="BA23" s="2" t="s">
        <v>1</v>
      </c>
      <c r="BB23" s="2" t="s">
        <v>1</v>
      </c>
      <c r="BC23" s="2" t="s">
        <v>1</v>
      </c>
      <c r="BD23" s="2" t="s">
        <v>1</v>
      </c>
      <c r="BE23" s="2" t="s">
        <v>1</v>
      </c>
      <c r="BF23" s="2" t="s">
        <v>1765</v>
      </c>
      <c r="BG23" s="2" t="str">
        <f>HYPERLINK("https%3A%2F%2Fwww.webofscience.com%2Fwos%2Fwoscc%2Ffull-record%2FWOS:000865804900001","View Full Record in Web of Science")</f>
        <v>View Full Record in Web of Science</v>
      </c>
    </row>
    <row r="24" spans="1:59" ht="12.75" customHeight="1" x14ac:dyDescent="0.2">
      <c r="A24" s="2" t="s">
        <v>11</v>
      </c>
      <c r="B24" s="2" t="s">
        <v>1764</v>
      </c>
      <c r="C24" s="2" t="s">
        <v>1</v>
      </c>
      <c r="D24" s="2" t="s">
        <v>1</v>
      </c>
      <c r="E24" s="2" t="s">
        <v>1</v>
      </c>
      <c r="F24" s="2" t="s">
        <v>1763</v>
      </c>
      <c r="G24" s="2" t="s">
        <v>1</v>
      </c>
      <c r="H24" s="4" t="s">
        <v>1762</v>
      </c>
      <c r="I24" s="2" t="s">
        <v>1761</v>
      </c>
      <c r="J24" s="2" t="s">
        <v>1</v>
      </c>
      <c r="K24" s="2" t="s">
        <v>1</v>
      </c>
      <c r="L24" s="2" t="s">
        <v>1</v>
      </c>
      <c r="M24" s="2" t="s">
        <v>1</v>
      </c>
      <c r="N24" s="2" t="s">
        <v>1760</v>
      </c>
      <c r="O24" s="2" t="s">
        <v>1759</v>
      </c>
      <c r="P24" s="2" t="s">
        <v>1</v>
      </c>
      <c r="Q24" s="2" t="s">
        <v>1</v>
      </c>
      <c r="R24" s="2" t="s">
        <v>1</v>
      </c>
      <c r="S24" s="2" t="s">
        <v>1</v>
      </c>
      <c r="T24" s="2" t="s">
        <v>1</v>
      </c>
      <c r="U24" s="2" t="s">
        <v>1</v>
      </c>
      <c r="V24" s="2" t="s">
        <v>1</v>
      </c>
      <c r="W24" s="2" t="s">
        <v>1</v>
      </c>
      <c r="X24" s="2" t="s">
        <v>1</v>
      </c>
      <c r="Y24" s="2" t="s">
        <v>1</v>
      </c>
      <c r="Z24" s="2" t="s">
        <v>1</v>
      </c>
      <c r="AA24" s="2" t="s">
        <v>1</v>
      </c>
      <c r="AB24" s="2" t="s">
        <v>1758</v>
      </c>
      <c r="AC24" s="2" t="s">
        <v>1757</v>
      </c>
      <c r="AD24" s="2" t="s">
        <v>1</v>
      </c>
      <c r="AE24" s="2" t="s">
        <v>1</v>
      </c>
      <c r="AF24" s="2" t="s">
        <v>1</v>
      </c>
      <c r="AG24" s="2" t="s">
        <v>64</v>
      </c>
      <c r="AH24" s="2">
        <v>2022</v>
      </c>
      <c r="AI24" s="2">
        <v>38</v>
      </c>
      <c r="AJ24" s="2">
        <v>7</v>
      </c>
      <c r="AK24" s="2" t="s">
        <v>1</v>
      </c>
      <c r="AL24" s="2" t="s">
        <v>1</v>
      </c>
      <c r="AM24" s="2" t="s">
        <v>1</v>
      </c>
      <c r="AN24" s="2" t="s">
        <v>1</v>
      </c>
      <c r="AO24" s="2">
        <v>1296</v>
      </c>
      <c r="AP24" s="2">
        <v>1304</v>
      </c>
      <c r="AQ24" s="2" t="s">
        <v>1</v>
      </c>
      <c r="AR24" s="2" t="s">
        <v>1756</v>
      </c>
      <c r="AS24" s="3" t="str">
        <f>HYPERLINK("http://dx.doi.org/10.1002/rra.4009","http://dx.doi.org/10.1002/rra.4009")</f>
        <v>http://dx.doi.org/10.1002/rra.4009</v>
      </c>
      <c r="AT24" s="2" t="s">
        <v>1</v>
      </c>
      <c r="AU24" s="2" t="s">
        <v>294</v>
      </c>
      <c r="AV24" s="2" t="s">
        <v>1</v>
      </c>
      <c r="AW24" s="2" t="s">
        <v>1</v>
      </c>
      <c r="AX24" s="2" t="s">
        <v>1</v>
      </c>
      <c r="AY24" s="2" t="s">
        <v>1</v>
      </c>
      <c r="AZ24" s="2" t="s">
        <v>1</v>
      </c>
      <c r="BA24" s="2" t="s">
        <v>1</v>
      </c>
      <c r="BB24" s="2" t="s">
        <v>1</v>
      </c>
      <c r="BC24" s="2" t="s">
        <v>1</v>
      </c>
      <c r="BD24" s="2" t="s">
        <v>1</v>
      </c>
      <c r="BE24" s="2" t="s">
        <v>1</v>
      </c>
      <c r="BF24" s="2" t="s">
        <v>1755</v>
      </c>
      <c r="BG24" s="2" t="str">
        <f>HYPERLINK("https%3A%2F%2Fwww.webofscience.com%2Fwos%2Fwoscc%2Ffull-record%2FWOS:000810227900001","View Full Record in Web of Science")</f>
        <v>View Full Record in Web of Science</v>
      </c>
    </row>
    <row r="25" spans="1:59" ht="12.75" customHeight="1" x14ac:dyDescent="0.2">
      <c r="A25" s="2" t="s">
        <v>11</v>
      </c>
      <c r="B25" s="2" t="s">
        <v>1754</v>
      </c>
      <c r="C25" s="2" t="s">
        <v>1</v>
      </c>
      <c r="D25" s="2" t="s">
        <v>1</v>
      </c>
      <c r="E25" s="2" t="s">
        <v>1</v>
      </c>
      <c r="F25" s="2" t="s">
        <v>1753</v>
      </c>
      <c r="G25" s="2" t="s">
        <v>1</v>
      </c>
      <c r="H25" s="4" t="s">
        <v>1752</v>
      </c>
      <c r="I25" s="2" t="s">
        <v>1751</v>
      </c>
      <c r="J25" s="2" t="s">
        <v>1</v>
      </c>
      <c r="K25" s="2" t="s">
        <v>1</v>
      </c>
      <c r="L25" s="2" t="s">
        <v>1</v>
      </c>
      <c r="M25" s="2" t="s">
        <v>1</v>
      </c>
      <c r="N25" s="2" t="s">
        <v>1</v>
      </c>
      <c r="O25" s="2" t="s">
        <v>1</v>
      </c>
      <c r="P25" s="2" t="s">
        <v>1</v>
      </c>
      <c r="Q25" s="2" t="s">
        <v>1</v>
      </c>
      <c r="R25" s="2" t="s">
        <v>1</v>
      </c>
      <c r="S25" s="2" t="s">
        <v>1</v>
      </c>
      <c r="T25" s="2" t="s">
        <v>1</v>
      </c>
      <c r="U25" s="2" t="s">
        <v>1</v>
      </c>
      <c r="V25" s="2" t="s">
        <v>1</v>
      </c>
      <c r="W25" s="2" t="s">
        <v>1</v>
      </c>
      <c r="X25" s="2" t="s">
        <v>1</v>
      </c>
      <c r="Y25" s="2" t="s">
        <v>1</v>
      </c>
      <c r="Z25" s="2" t="s">
        <v>1</v>
      </c>
      <c r="AA25" s="2" t="s">
        <v>1</v>
      </c>
      <c r="AB25" s="2" t="s">
        <v>1750</v>
      </c>
      <c r="AC25" s="2" t="s">
        <v>1749</v>
      </c>
      <c r="AD25" s="2" t="s">
        <v>1</v>
      </c>
      <c r="AE25" s="2" t="s">
        <v>1</v>
      </c>
      <c r="AF25" s="2" t="s">
        <v>1</v>
      </c>
      <c r="AG25" s="2" t="s">
        <v>1748</v>
      </c>
      <c r="AH25" s="2">
        <v>2022</v>
      </c>
      <c r="AI25" s="2" t="s">
        <v>1</v>
      </c>
      <c r="AJ25" s="2" t="s">
        <v>1</v>
      </c>
      <c r="AK25" s="2" t="s">
        <v>1</v>
      </c>
      <c r="AL25" s="2" t="s">
        <v>1</v>
      </c>
      <c r="AM25" s="2" t="s">
        <v>1</v>
      </c>
      <c r="AN25" s="2" t="s">
        <v>1</v>
      </c>
      <c r="AO25" s="2" t="s">
        <v>1</v>
      </c>
      <c r="AP25" s="2" t="s">
        <v>1</v>
      </c>
      <c r="AQ25" s="2" t="s">
        <v>1</v>
      </c>
      <c r="AR25" s="2" t="s">
        <v>1747</v>
      </c>
      <c r="AS25" s="3" t="str">
        <f>HYPERLINK("http://dx.doi.org/10.1080/15715124.2022.2079658","http://dx.doi.org/10.1080/15715124.2022.2079658")</f>
        <v>http://dx.doi.org/10.1080/15715124.2022.2079658</v>
      </c>
      <c r="AT25" s="2" t="s">
        <v>1</v>
      </c>
      <c r="AU25" s="2" t="s">
        <v>294</v>
      </c>
      <c r="AV25" s="2" t="s">
        <v>1</v>
      </c>
      <c r="AW25" s="2" t="s">
        <v>1</v>
      </c>
      <c r="AX25" s="2" t="s">
        <v>1</v>
      </c>
      <c r="AY25" s="2" t="s">
        <v>1</v>
      </c>
      <c r="AZ25" s="2" t="s">
        <v>1</v>
      </c>
      <c r="BA25" s="2" t="s">
        <v>1</v>
      </c>
      <c r="BB25" s="2" t="s">
        <v>1</v>
      </c>
      <c r="BC25" s="2" t="s">
        <v>1</v>
      </c>
      <c r="BD25" s="2" t="s">
        <v>1</v>
      </c>
      <c r="BE25" s="2" t="s">
        <v>1</v>
      </c>
      <c r="BF25" s="2" t="s">
        <v>1746</v>
      </c>
      <c r="BG25" s="2" t="str">
        <f>HYPERLINK("https%3A%2F%2Fwww.webofscience.com%2Fwos%2Fwoscc%2Ffull-record%2FWOS:000819572900001","View Full Record in Web of Science")</f>
        <v>View Full Record in Web of Science</v>
      </c>
    </row>
    <row r="26" spans="1:59" ht="12.75" customHeight="1" x14ac:dyDescent="0.2">
      <c r="A26" s="2" t="s">
        <v>11</v>
      </c>
      <c r="B26" s="2" t="s">
        <v>1745</v>
      </c>
      <c r="C26" s="2" t="s">
        <v>1</v>
      </c>
      <c r="D26" s="2" t="s">
        <v>1</v>
      </c>
      <c r="E26" s="2" t="s">
        <v>1</v>
      </c>
      <c r="F26" s="2" t="s">
        <v>1744</v>
      </c>
      <c r="G26" s="2" t="s">
        <v>1</v>
      </c>
      <c r="H26" s="4" t="s">
        <v>1743</v>
      </c>
      <c r="I26" s="2" t="s">
        <v>1742</v>
      </c>
      <c r="J26" s="2" t="s">
        <v>1</v>
      </c>
      <c r="K26" s="2" t="s">
        <v>1</v>
      </c>
      <c r="L26" s="2" t="s">
        <v>1</v>
      </c>
      <c r="M26" s="2" t="s">
        <v>1</v>
      </c>
      <c r="N26" s="2" t="s">
        <v>1741</v>
      </c>
      <c r="O26" s="2" t="s">
        <v>1740</v>
      </c>
      <c r="P26" s="2" t="s">
        <v>1</v>
      </c>
      <c r="Q26" s="2" t="s">
        <v>1</v>
      </c>
      <c r="R26" s="2" t="s">
        <v>1</v>
      </c>
      <c r="S26" s="2" t="s">
        <v>1</v>
      </c>
      <c r="T26" s="2" t="s">
        <v>1</v>
      </c>
      <c r="U26" s="2" t="s">
        <v>1</v>
      </c>
      <c r="V26" s="2" t="s">
        <v>1</v>
      </c>
      <c r="W26" s="2" t="s">
        <v>1</v>
      </c>
      <c r="X26" s="2" t="s">
        <v>1</v>
      </c>
      <c r="Y26" s="2" t="s">
        <v>1</v>
      </c>
      <c r="Z26" s="2" t="s">
        <v>1</v>
      </c>
      <c r="AA26" s="2" t="s">
        <v>1</v>
      </c>
      <c r="AB26" s="2" t="s">
        <v>1</v>
      </c>
      <c r="AC26" s="2" t="s">
        <v>236</v>
      </c>
      <c r="AD26" s="2" t="s">
        <v>1</v>
      </c>
      <c r="AE26" s="2" t="s">
        <v>1</v>
      </c>
      <c r="AF26" s="2" t="s">
        <v>1</v>
      </c>
      <c r="AG26" s="2" t="s">
        <v>33</v>
      </c>
      <c r="AH26" s="2">
        <v>2022</v>
      </c>
      <c r="AI26" s="2">
        <v>13</v>
      </c>
      <c r="AJ26" s="2">
        <v>12</v>
      </c>
      <c r="AK26" s="2" t="s">
        <v>1</v>
      </c>
      <c r="AL26" s="2" t="s">
        <v>1</v>
      </c>
      <c r="AM26" s="2" t="s">
        <v>1</v>
      </c>
      <c r="AN26" s="2" t="s">
        <v>1</v>
      </c>
      <c r="AO26" s="2" t="s">
        <v>1</v>
      </c>
      <c r="AP26" s="2" t="s">
        <v>1</v>
      </c>
      <c r="AQ26" s="2">
        <v>2127</v>
      </c>
      <c r="AR26" s="2" t="s">
        <v>1739</v>
      </c>
      <c r="AS26" s="3" t="str">
        <f>HYPERLINK("http://dx.doi.org/10.3390/f13122127","http://dx.doi.org/10.3390/f13122127")</f>
        <v>http://dx.doi.org/10.3390/f13122127</v>
      </c>
      <c r="AT26" s="2" t="s">
        <v>1</v>
      </c>
      <c r="AU26" s="2" t="s">
        <v>1</v>
      </c>
      <c r="AV26" s="2" t="s">
        <v>1</v>
      </c>
      <c r="AW26" s="2" t="s">
        <v>1</v>
      </c>
      <c r="AX26" s="2" t="s">
        <v>1</v>
      </c>
      <c r="AY26" s="2" t="s">
        <v>1</v>
      </c>
      <c r="AZ26" s="2" t="s">
        <v>1</v>
      </c>
      <c r="BA26" s="2" t="s">
        <v>1</v>
      </c>
      <c r="BB26" s="2" t="s">
        <v>1</v>
      </c>
      <c r="BC26" s="2" t="s">
        <v>1</v>
      </c>
      <c r="BD26" s="2" t="s">
        <v>1</v>
      </c>
      <c r="BE26" s="2" t="s">
        <v>1</v>
      </c>
      <c r="BF26" s="2" t="s">
        <v>1738</v>
      </c>
      <c r="BG26" s="2" t="str">
        <f>HYPERLINK("https%3A%2F%2Fwww.webofscience.com%2Fwos%2Fwoscc%2Ffull-record%2FWOS:000901346800001","View Full Record in Web of Science")</f>
        <v>View Full Record in Web of Science</v>
      </c>
    </row>
    <row r="27" spans="1:59" ht="12.75" customHeight="1" x14ac:dyDescent="0.2">
      <c r="A27" s="2" t="s">
        <v>11</v>
      </c>
      <c r="B27" s="2" t="s">
        <v>1737</v>
      </c>
      <c r="C27" s="2" t="s">
        <v>1</v>
      </c>
      <c r="D27" s="2" t="s">
        <v>1</v>
      </c>
      <c r="E27" s="2" t="s">
        <v>1</v>
      </c>
      <c r="F27" s="2" t="s">
        <v>1736</v>
      </c>
      <c r="G27" s="2" t="s">
        <v>1</v>
      </c>
      <c r="H27" s="4" t="s">
        <v>1735</v>
      </c>
      <c r="I27" s="2" t="s">
        <v>1734</v>
      </c>
      <c r="J27" s="2" t="s">
        <v>1</v>
      </c>
      <c r="K27" s="2" t="s">
        <v>1</v>
      </c>
      <c r="L27" s="2" t="s">
        <v>1</v>
      </c>
      <c r="M27" s="2" t="s">
        <v>1</v>
      </c>
      <c r="N27" s="2" t="s">
        <v>1</v>
      </c>
      <c r="O27" s="2" t="s">
        <v>1733</v>
      </c>
      <c r="P27" s="2" t="s">
        <v>1</v>
      </c>
      <c r="Q27" s="2" t="s">
        <v>1</v>
      </c>
      <c r="R27" s="2" t="s">
        <v>1</v>
      </c>
      <c r="S27" s="2" t="s">
        <v>1</v>
      </c>
      <c r="T27" s="2" t="s">
        <v>1</v>
      </c>
      <c r="U27" s="2" t="s">
        <v>1</v>
      </c>
      <c r="V27" s="2" t="s">
        <v>1</v>
      </c>
      <c r="W27" s="2" t="s">
        <v>1</v>
      </c>
      <c r="X27" s="2" t="s">
        <v>1</v>
      </c>
      <c r="Y27" s="2" t="s">
        <v>1</v>
      </c>
      <c r="Z27" s="2" t="s">
        <v>1</v>
      </c>
      <c r="AA27" s="2" t="s">
        <v>1</v>
      </c>
      <c r="AB27" s="2" t="s">
        <v>1</v>
      </c>
      <c r="AC27" s="2" t="s">
        <v>88</v>
      </c>
      <c r="AD27" s="2" t="s">
        <v>1</v>
      </c>
      <c r="AE27" s="2" t="s">
        <v>1</v>
      </c>
      <c r="AF27" s="2" t="s">
        <v>1</v>
      </c>
      <c r="AG27" s="2" t="s">
        <v>87</v>
      </c>
      <c r="AH27" s="2">
        <v>2023</v>
      </c>
      <c r="AI27" s="2">
        <v>6</v>
      </c>
      <c r="AJ27" s="2" t="s">
        <v>1</v>
      </c>
      <c r="AK27" s="2" t="s">
        <v>1</v>
      </c>
      <c r="AL27" s="2" t="s">
        <v>1</v>
      </c>
      <c r="AM27" s="2" t="s">
        <v>1</v>
      </c>
      <c r="AN27" s="2" t="s">
        <v>1</v>
      </c>
      <c r="AO27" s="2" t="s">
        <v>1</v>
      </c>
      <c r="AP27" s="2" t="s">
        <v>1</v>
      </c>
      <c r="AQ27" s="2">
        <v>1108257</v>
      </c>
      <c r="AR27" s="2" t="s">
        <v>1732</v>
      </c>
      <c r="AS27" s="3" t="str">
        <f>HYPERLINK("http://dx.doi.org/10.3389/ffgc.2023.1108257","http://dx.doi.org/10.3389/ffgc.2023.1108257")</f>
        <v>http://dx.doi.org/10.3389/ffgc.2023.1108257</v>
      </c>
      <c r="AT27" s="2" t="s">
        <v>1</v>
      </c>
      <c r="AU27" s="2" t="s">
        <v>1</v>
      </c>
      <c r="AV27" s="2" t="s">
        <v>1</v>
      </c>
      <c r="AW27" s="2" t="s">
        <v>1</v>
      </c>
      <c r="AX27" s="2" t="s">
        <v>1</v>
      </c>
      <c r="AY27" s="2" t="s">
        <v>1</v>
      </c>
      <c r="AZ27" s="2" t="s">
        <v>1</v>
      </c>
      <c r="BA27" s="2" t="s">
        <v>1</v>
      </c>
      <c r="BB27" s="2" t="s">
        <v>1</v>
      </c>
      <c r="BC27" s="2" t="s">
        <v>1</v>
      </c>
      <c r="BD27" s="2" t="s">
        <v>1</v>
      </c>
      <c r="BE27" s="2" t="s">
        <v>1</v>
      </c>
      <c r="BF27" s="2" t="s">
        <v>1731</v>
      </c>
      <c r="BG27" s="2" t="str">
        <f>HYPERLINK("https%3A%2F%2Fwww.webofscience.com%2Fwos%2Fwoscc%2Ffull-record%2FWOS:000945627300001","View Full Record in Web of Science")</f>
        <v>View Full Record in Web of Science</v>
      </c>
    </row>
    <row r="28" spans="1:59" ht="12.75" customHeight="1" x14ac:dyDescent="0.2">
      <c r="A28" s="2" t="s">
        <v>11</v>
      </c>
      <c r="B28" s="2" t="s">
        <v>1730</v>
      </c>
      <c r="C28" s="2" t="s">
        <v>1</v>
      </c>
      <c r="D28" s="2" t="s">
        <v>1</v>
      </c>
      <c r="E28" s="2" t="s">
        <v>1</v>
      </c>
      <c r="F28" s="2" t="s">
        <v>1729</v>
      </c>
      <c r="G28" s="2" t="s">
        <v>1</v>
      </c>
      <c r="H28" s="4" t="s">
        <v>1728</v>
      </c>
      <c r="I28" s="2" t="s">
        <v>1727</v>
      </c>
      <c r="J28" s="2" t="s">
        <v>1</v>
      </c>
      <c r="K28" s="2" t="s">
        <v>1</v>
      </c>
      <c r="L28" s="2" t="s">
        <v>1</v>
      </c>
      <c r="M28" s="2" t="s">
        <v>1</v>
      </c>
      <c r="N28" s="2" t="s">
        <v>1</v>
      </c>
      <c r="O28" s="2" t="s">
        <v>1</v>
      </c>
      <c r="P28" s="2" t="s">
        <v>1</v>
      </c>
      <c r="Q28" s="2" t="s">
        <v>1</v>
      </c>
      <c r="R28" s="2" t="s">
        <v>1</v>
      </c>
      <c r="S28" s="2" t="s">
        <v>1</v>
      </c>
      <c r="T28" s="2" t="s">
        <v>1</v>
      </c>
      <c r="U28" s="2" t="s">
        <v>1</v>
      </c>
      <c r="V28" s="2" t="s">
        <v>1</v>
      </c>
      <c r="W28" s="2" t="s">
        <v>1</v>
      </c>
      <c r="X28" s="2" t="s">
        <v>1</v>
      </c>
      <c r="Y28" s="2" t="s">
        <v>1</v>
      </c>
      <c r="Z28" s="2" t="s">
        <v>1</v>
      </c>
      <c r="AA28" s="2" t="s">
        <v>1</v>
      </c>
      <c r="AB28" s="2" t="s">
        <v>1</v>
      </c>
      <c r="AC28" s="2" t="s">
        <v>65</v>
      </c>
      <c r="AD28" s="2" t="s">
        <v>1</v>
      </c>
      <c r="AE28" s="2" t="s">
        <v>1</v>
      </c>
      <c r="AF28" s="2" t="s">
        <v>1</v>
      </c>
      <c r="AG28" s="2" t="s">
        <v>154</v>
      </c>
      <c r="AH28" s="2">
        <v>2022</v>
      </c>
      <c r="AI28" s="2">
        <v>7</v>
      </c>
      <c r="AJ28" s="2" t="s">
        <v>1</v>
      </c>
      <c r="AK28" s="2" t="s">
        <v>1</v>
      </c>
      <c r="AL28" s="2" t="s">
        <v>1</v>
      </c>
      <c r="AM28" s="2" t="s">
        <v>1</v>
      </c>
      <c r="AN28" s="2" t="s">
        <v>1</v>
      </c>
      <c r="AO28" s="2" t="s">
        <v>1</v>
      </c>
      <c r="AP28" s="2" t="s">
        <v>1</v>
      </c>
      <c r="AQ28" s="2">
        <v>100212</v>
      </c>
      <c r="AR28" s="2" t="s">
        <v>1726</v>
      </c>
      <c r="AS28" s="3" t="str">
        <f>HYPERLINK("http://dx.doi.org/10.1016/j.tfp.2022.100212","http://dx.doi.org/10.1016/j.tfp.2022.100212")</f>
        <v>http://dx.doi.org/10.1016/j.tfp.2022.100212</v>
      </c>
      <c r="AT28" s="2" t="s">
        <v>1</v>
      </c>
      <c r="AU28" s="2" t="s">
        <v>613</v>
      </c>
      <c r="AV28" s="2" t="s">
        <v>1</v>
      </c>
      <c r="AW28" s="2" t="s">
        <v>1</v>
      </c>
      <c r="AX28" s="2" t="s">
        <v>1</v>
      </c>
      <c r="AY28" s="2" t="s">
        <v>1</v>
      </c>
      <c r="AZ28" s="2" t="s">
        <v>1</v>
      </c>
      <c r="BA28" s="2" t="s">
        <v>1</v>
      </c>
      <c r="BB28" s="2" t="s">
        <v>1</v>
      </c>
      <c r="BC28" s="2" t="s">
        <v>1</v>
      </c>
      <c r="BD28" s="2" t="s">
        <v>1</v>
      </c>
      <c r="BE28" s="2" t="s">
        <v>1</v>
      </c>
      <c r="BF28" s="2" t="s">
        <v>1725</v>
      </c>
      <c r="BG28" s="2" t="str">
        <f>HYPERLINK("https%3A%2F%2Fwww.webofscience.com%2Fwos%2Fwoscc%2Ffull-record%2FWOS:000763005300003","View Full Record in Web of Science")</f>
        <v>View Full Record in Web of Science</v>
      </c>
    </row>
    <row r="29" spans="1:59" ht="12.75" customHeight="1" x14ac:dyDescent="0.2">
      <c r="A29" s="2" t="s">
        <v>11</v>
      </c>
      <c r="B29" s="2" t="s">
        <v>1724</v>
      </c>
      <c r="C29" s="2" t="s">
        <v>1</v>
      </c>
      <c r="D29" s="2" t="s">
        <v>1</v>
      </c>
      <c r="E29" s="2" t="s">
        <v>1</v>
      </c>
      <c r="F29" s="2" t="s">
        <v>1723</v>
      </c>
      <c r="G29" s="2" t="s">
        <v>1</v>
      </c>
      <c r="H29" s="4" t="s">
        <v>1722</v>
      </c>
      <c r="I29" s="2" t="s">
        <v>1721</v>
      </c>
      <c r="J29" s="2" t="s">
        <v>1</v>
      </c>
      <c r="K29" s="2" t="s">
        <v>1</v>
      </c>
      <c r="L29" s="2" t="s">
        <v>1</v>
      </c>
      <c r="M29" s="2" t="s">
        <v>1</v>
      </c>
      <c r="N29" s="2" t="s">
        <v>1</v>
      </c>
      <c r="O29" s="2" t="s">
        <v>1720</v>
      </c>
      <c r="P29" s="2" t="s">
        <v>1</v>
      </c>
      <c r="Q29" s="2" t="s">
        <v>1</v>
      </c>
      <c r="R29" s="2" t="s">
        <v>1</v>
      </c>
      <c r="S29" s="2" t="s">
        <v>1</v>
      </c>
      <c r="T29" s="2" t="s">
        <v>1</v>
      </c>
      <c r="U29" s="2" t="s">
        <v>1</v>
      </c>
      <c r="V29" s="2" t="s">
        <v>1</v>
      </c>
      <c r="W29" s="2" t="s">
        <v>1</v>
      </c>
      <c r="X29" s="2" t="s">
        <v>1</v>
      </c>
      <c r="Y29" s="2" t="s">
        <v>1</v>
      </c>
      <c r="Z29" s="2" t="s">
        <v>1</v>
      </c>
      <c r="AA29" s="2" t="s">
        <v>1</v>
      </c>
      <c r="AB29" s="2" t="s">
        <v>1</v>
      </c>
      <c r="AC29" s="2" t="s">
        <v>1719</v>
      </c>
      <c r="AD29" s="2" t="s">
        <v>1</v>
      </c>
      <c r="AE29" s="2" t="s">
        <v>1</v>
      </c>
      <c r="AF29" s="2" t="s">
        <v>1</v>
      </c>
      <c r="AG29" s="2" t="s">
        <v>318</v>
      </c>
      <c r="AH29" s="2">
        <v>2023</v>
      </c>
      <c r="AI29" s="2">
        <v>14</v>
      </c>
      <c r="AJ29" s="2">
        <v>4</v>
      </c>
      <c r="AK29" s="2" t="s">
        <v>1</v>
      </c>
      <c r="AL29" s="2" t="s">
        <v>1</v>
      </c>
      <c r="AM29" s="2" t="s">
        <v>1</v>
      </c>
      <c r="AN29" s="2" t="s">
        <v>1</v>
      </c>
      <c r="AO29" s="2" t="s">
        <v>1</v>
      </c>
      <c r="AP29" s="2" t="s">
        <v>1</v>
      </c>
      <c r="AQ29" s="2">
        <v>749</v>
      </c>
      <c r="AR29" s="2" t="s">
        <v>1718</v>
      </c>
      <c r="AS29" s="3" t="str">
        <f>HYPERLINK("http://dx.doi.org/10.3390/atmos14040749","http://dx.doi.org/10.3390/atmos14040749")</f>
        <v>http://dx.doi.org/10.3390/atmos14040749</v>
      </c>
      <c r="AT29" s="2" t="s">
        <v>1</v>
      </c>
      <c r="AU29" s="2" t="s">
        <v>1</v>
      </c>
      <c r="AV29" s="2" t="s">
        <v>1</v>
      </c>
      <c r="AW29" s="2" t="s">
        <v>1</v>
      </c>
      <c r="AX29" s="2" t="s">
        <v>1</v>
      </c>
      <c r="AY29" s="2" t="s">
        <v>1</v>
      </c>
      <c r="AZ29" s="2" t="s">
        <v>1</v>
      </c>
      <c r="BA29" s="2" t="s">
        <v>1</v>
      </c>
      <c r="BB29" s="2" t="s">
        <v>1</v>
      </c>
      <c r="BC29" s="2" t="s">
        <v>1</v>
      </c>
      <c r="BD29" s="2" t="s">
        <v>1</v>
      </c>
      <c r="BE29" s="2" t="s">
        <v>1</v>
      </c>
      <c r="BF29" s="2" t="s">
        <v>1717</v>
      </c>
      <c r="BG29" s="2" t="str">
        <f>HYPERLINK("https%3A%2F%2Fwww.webofscience.com%2Fwos%2Fwoscc%2Ffull-record%2FWOS:000978035900001","View Full Record in Web of Science")</f>
        <v>View Full Record in Web of Science</v>
      </c>
    </row>
    <row r="30" spans="1:59" ht="12.75" customHeight="1" x14ac:dyDescent="0.2">
      <c r="A30" s="2" t="s">
        <v>11</v>
      </c>
      <c r="B30" s="2" t="s">
        <v>1716</v>
      </c>
      <c r="C30" s="2" t="s">
        <v>1</v>
      </c>
      <c r="D30" s="2" t="s">
        <v>1</v>
      </c>
      <c r="E30" s="2" t="s">
        <v>1</v>
      </c>
      <c r="F30" s="2" t="s">
        <v>1715</v>
      </c>
      <c r="G30" s="2" t="s">
        <v>1</v>
      </c>
      <c r="H30" s="4" t="s">
        <v>1714</v>
      </c>
      <c r="I30" s="2" t="s">
        <v>1713</v>
      </c>
      <c r="J30" s="2" t="s">
        <v>1</v>
      </c>
      <c r="K30" s="2" t="s">
        <v>1</v>
      </c>
      <c r="L30" s="2" t="s">
        <v>1</v>
      </c>
      <c r="M30" s="2" t="s">
        <v>1</v>
      </c>
      <c r="N30" s="2" t="s">
        <v>1712</v>
      </c>
      <c r="O30" s="2" t="s">
        <v>1711</v>
      </c>
      <c r="P30" s="2" t="s">
        <v>1</v>
      </c>
      <c r="Q30" s="2" t="s">
        <v>1</v>
      </c>
      <c r="R30" s="2" t="s">
        <v>1</v>
      </c>
      <c r="S30" s="2" t="s">
        <v>1</v>
      </c>
      <c r="T30" s="2" t="s">
        <v>1</v>
      </c>
      <c r="U30" s="2" t="s">
        <v>1</v>
      </c>
      <c r="V30" s="2" t="s">
        <v>1</v>
      </c>
      <c r="W30" s="2" t="s">
        <v>1</v>
      </c>
      <c r="X30" s="2" t="s">
        <v>1</v>
      </c>
      <c r="Y30" s="2" t="s">
        <v>1</v>
      </c>
      <c r="Z30" s="2" t="s">
        <v>1</v>
      </c>
      <c r="AA30" s="2" t="s">
        <v>1</v>
      </c>
      <c r="AB30" s="2" t="s">
        <v>1</v>
      </c>
      <c r="AC30" s="2" t="s">
        <v>79</v>
      </c>
      <c r="AD30" s="2" t="s">
        <v>1</v>
      </c>
      <c r="AE30" s="2" t="s">
        <v>1</v>
      </c>
      <c r="AF30" s="2" t="s">
        <v>1</v>
      </c>
      <c r="AG30" s="2" t="s">
        <v>64</v>
      </c>
      <c r="AH30" s="2">
        <v>2022</v>
      </c>
      <c r="AI30" s="2">
        <v>11</v>
      </c>
      <c r="AJ30" s="2">
        <v>9</v>
      </c>
      <c r="AK30" s="2" t="s">
        <v>1</v>
      </c>
      <c r="AL30" s="2" t="s">
        <v>1</v>
      </c>
      <c r="AM30" s="2" t="s">
        <v>1</v>
      </c>
      <c r="AN30" s="2" t="s">
        <v>1</v>
      </c>
      <c r="AO30" s="2" t="s">
        <v>1</v>
      </c>
      <c r="AP30" s="2" t="s">
        <v>1</v>
      </c>
      <c r="AQ30" s="2">
        <v>1549</v>
      </c>
      <c r="AR30" s="2" t="s">
        <v>1710</v>
      </c>
      <c r="AS30" s="3" t="str">
        <f>HYPERLINK("http://dx.doi.org/10.3390/land11091549","http://dx.doi.org/10.3390/land11091549")</f>
        <v>http://dx.doi.org/10.3390/land11091549</v>
      </c>
      <c r="AT30" s="2" t="s">
        <v>1</v>
      </c>
      <c r="AU30" s="2" t="s">
        <v>1</v>
      </c>
      <c r="AV30" s="2" t="s">
        <v>1</v>
      </c>
      <c r="AW30" s="2" t="s">
        <v>1</v>
      </c>
      <c r="AX30" s="2" t="s">
        <v>1</v>
      </c>
      <c r="AY30" s="2" t="s">
        <v>1</v>
      </c>
      <c r="AZ30" s="2" t="s">
        <v>1</v>
      </c>
      <c r="BA30" s="2" t="s">
        <v>1</v>
      </c>
      <c r="BB30" s="2" t="s">
        <v>1</v>
      </c>
      <c r="BC30" s="2" t="s">
        <v>1</v>
      </c>
      <c r="BD30" s="2" t="s">
        <v>1</v>
      </c>
      <c r="BE30" s="2" t="s">
        <v>1</v>
      </c>
      <c r="BF30" s="2" t="s">
        <v>1709</v>
      </c>
      <c r="BG30" s="2" t="str">
        <f>HYPERLINK("https%3A%2F%2Fwww.webofscience.com%2Fwos%2Fwoscc%2Ffull-record%2FWOS:000857717600001","View Full Record in Web of Science")</f>
        <v>View Full Record in Web of Science</v>
      </c>
    </row>
    <row r="31" spans="1:59" ht="12.75" customHeight="1" x14ac:dyDescent="0.2">
      <c r="A31" s="2" t="s">
        <v>11</v>
      </c>
      <c r="B31" s="2" t="s">
        <v>1708</v>
      </c>
      <c r="C31" s="2" t="s">
        <v>1</v>
      </c>
      <c r="D31" s="2" t="s">
        <v>1</v>
      </c>
      <c r="E31" s="2" t="s">
        <v>1</v>
      </c>
      <c r="F31" s="2" t="s">
        <v>1707</v>
      </c>
      <c r="G31" s="2" t="s">
        <v>1</v>
      </c>
      <c r="H31" s="4" t="s">
        <v>1706</v>
      </c>
      <c r="I31" s="2" t="s">
        <v>1705</v>
      </c>
      <c r="J31" s="2" t="s">
        <v>1</v>
      </c>
      <c r="K31" s="2" t="s">
        <v>1</v>
      </c>
      <c r="L31" s="2" t="s">
        <v>1</v>
      </c>
      <c r="M31" s="2" t="s">
        <v>1</v>
      </c>
      <c r="N31" s="2" t="s">
        <v>1704</v>
      </c>
      <c r="O31" s="2" t="s">
        <v>1703</v>
      </c>
      <c r="P31" s="2" t="s">
        <v>1</v>
      </c>
      <c r="Q31" s="2" t="s">
        <v>1</v>
      </c>
      <c r="R31" s="2" t="s">
        <v>1</v>
      </c>
      <c r="S31" s="2" t="s">
        <v>1</v>
      </c>
      <c r="T31" s="2" t="s">
        <v>1</v>
      </c>
      <c r="U31" s="2" t="s">
        <v>1</v>
      </c>
      <c r="V31" s="2" t="s">
        <v>1</v>
      </c>
      <c r="W31" s="2" t="s">
        <v>1</v>
      </c>
      <c r="X31" s="2" t="s">
        <v>1</v>
      </c>
      <c r="Y31" s="2" t="s">
        <v>1</v>
      </c>
      <c r="Z31" s="2" t="s">
        <v>1</v>
      </c>
      <c r="AA31" s="2" t="s">
        <v>1</v>
      </c>
      <c r="AB31" s="2" t="s">
        <v>1252</v>
      </c>
      <c r="AC31" s="2" t="s">
        <v>1</v>
      </c>
      <c r="AD31" s="2" t="s">
        <v>1</v>
      </c>
      <c r="AE31" s="2" t="s">
        <v>1</v>
      </c>
      <c r="AF31" s="2" t="s">
        <v>1</v>
      </c>
      <c r="AG31" s="2" t="s">
        <v>1702</v>
      </c>
      <c r="AH31" s="2">
        <v>2023</v>
      </c>
      <c r="AI31" s="2">
        <v>6</v>
      </c>
      <c r="AJ31" s="2">
        <v>5</v>
      </c>
      <c r="AK31" s="2" t="s">
        <v>1</v>
      </c>
      <c r="AL31" s="2" t="s">
        <v>1</v>
      </c>
      <c r="AM31" s="2" t="s">
        <v>1</v>
      </c>
      <c r="AN31" s="2" t="s">
        <v>1</v>
      </c>
      <c r="AO31" s="2" t="s">
        <v>1</v>
      </c>
      <c r="AP31" s="2" t="s">
        <v>1</v>
      </c>
      <c r="AQ31" s="2">
        <v>206</v>
      </c>
      <c r="AR31" s="2" t="s">
        <v>1701</v>
      </c>
      <c r="AS31" s="3" t="str">
        <f>HYPERLINK("http://dx.doi.org/10.3390/fire6050206","http://dx.doi.org/10.3390/fire6050206")</f>
        <v>http://dx.doi.org/10.3390/fire6050206</v>
      </c>
      <c r="AT31" s="2" t="s">
        <v>1</v>
      </c>
      <c r="AU31" s="2" t="s">
        <v>1</v>
      </c>
      <c r="AV31" s="2" t="s">
        <v>1</v>
      </c>
      <c r="AW31" s="2" t="s">
        <v>1</v>
      </c>
      <c r="AX31" s="2" t="s">
        <v>1</v>
      </c>
      <c r="AY31" s="2" t="s">
        <v>1</v>
      </c>
      <c r="AZ31" s="2" t="s">
        <v>1</v>
      </c>
      <c r="BA31" s="2" t="s">
        <v>1</v>
      </c>
      <c r="BB31" s="2" t="s">
        <v>1</v>
      </c>
      <c r="BC31" s="2" t="s">
        <v>1</v>
      </c>
      <c r="BD31" s="2" t="s">
        <v>1</v>
      </c>
      <c r="BE31" s="2" t="s">
        <v>1</v>
      </c>
      <c r="BF31" s="2" t="s">
        <v>1700</v>
      </c>
      <c r="BG31" s="2" t="str">
        <f>HYPERLINK("https%3A%2F%2Fwww.webofscience.com%2Fwos%2Fwoscc%2Ffull-record%2FWOS:001009656100001","View Full Record in Web of Science")</f>
        <v>View Full Record in Web of Science</v>
      </c>
    </row>
    <row r="32" spans="1:59" ht="12.75" customHeight="1" x14ac:dyDescent="0.2">
      <c r="A32" s="2" t="s">
        <v>11</v>
      </c>
      <c r="B32" s="2" t="s">
        <v>1699</v>
      </c>
      <c r="C32" s="2" t="s">
        <v>1</v>
      </c>
      <c r="D32" s="2" t="s">
        <v>1</v>
      </c>
      <c r="E32" s="2" t="s">
        <v>1</v>
      </c>
      <c r="F32" s="2" t="s">
        <v>1698</v>
      </c>
      <c r="G32" s="2" t="s">
        <v>1</v>
      </c>
      <c r="H32" s="4" t="s">
        <v>1697</v>
      </c>
      <c r="I32" s="2" t="s">
        <v>1696</v>
      </c>
      <c r="J32" s="2" t="s">
        <v>1</v>
      </c>
      <c r="K32" s="2" t="s">
        <v>1</v>
      </c>
      <c r="L32" s="2" t="s">
        <v>1</v>
      </c>
      <c r="M32" s="2" t="s">
        <v>1</v>
      </c>
      <c r="N32" s="2" t="s">
        <v>1695</v>
      </c>
      <c r="O32" s="2" t="s">
        <v>1694</v>
      </c>
      <c r="P32" s="2" t="s">
        <v>1</v>
      </c>
      <c r="Q32" s="2" t="s">
        <v>1</v>
      </c>
      <c r="R32" s="2" t="s">
        <v>1</v>
      </c>
      <c r="S32" s="2" t="s">
        <v>1</v>
      </c>
      <c r="T32" s="2" t="s">
        <v>1</v>
      </c>
      <c r="U32" s="2" t="s">
        <v>1</v>
      </c>
      <c r="V32" s="2" t="s">
        <v>1</v>
      </c>
      <c r="W32" s="2" t="s">
        <v>1</v>
      </c>
      <c r="X32" s="2" t="s">
        <v>1</v>
      </c>
      <c r="Y32" s="2" t="s">
        <v>1</v>
      </c>
      <c r="Z32" s="2" t="s">
        <v>1</v>
      </c>
      <c r="AA32" s="2" t="s">
        <v>1</v>
      </c>
      <c r="AB32" s="2" t="s">
        <v>1</v>
      </c>
      <c r="AC32" s="2" t="s">
        <v>88</v>
      </c>
      <c r="AD32" s="2" t="s">
        <v>1</v>
      </c>
      <c r="AE32" s="2" t="s">
        <v>1</v>
      </c>
      <c r="AF32" s="2" t="s">
        <v>1</v>
      </c>
      <c r="AG32" s="2" t="s">
        <v>1693</v>
      </c>
      <c r="AH32" s="2">
        <v>2022</v>
      </c>
      <c r="AI32" s="2">
        <v>5</v>
      </c>
      <c r="AJ32" s="2" t="s">
        <v>1</v>
      </c>
      <c r="AK32" s="2" t="s">
        <v>1</v>
      </c>
      <c r="AL32" s="2" t="s">
        <v>1</v>
      </c>
      <c r="AM32" s="2" t="s">
        <v>1</v>
      </c>
      <c r="AN32" s="2" t="s">
        <v>1</v>
      </c>
      <c r="AO32" s="2" t="s">
        <v>1</v>
      </c>
      <c r="AP32" s="2" t="s">
        <v>1</v>
      </c>
      <c r="AQ32" s="2">
        <v>780036</v>
      </c>
      <c r="AR32" s="2" t="s">
        <v>1692</v>
      </c>
      <c r="AS32" s="3" t="str">
        <f>HYPERLINK("http://dx.doi.org/10.3389/ffgc.2022.780036","http://dx.doi.org/10.3389/ffgc.2022.780036")</f>
        <v>http://dx.doi.org/10.3389/ffgc.2022.780036</v>
      </c>
      <c r="AT32" s="2" t="s">
        <v>1</v>
      </c>
      <c r="AU32" s="2" t="s">
        <v>1</v>
      </c>
      <c r="AV32" s="2" t="s">
        <v>1</v>
      </c>
      <c r="AW32" s="2" t="s">
        <v>1</v>
      </c>
      <c r="AX32" s="2" t="s">
        <v>1</v>
      </c>
      <c r="AY32" s="2" t="s">
        <v>1</v>
      </c>
      <c r="AZ32" s="2" t="s">
        <v>1</v>
      </c>
      <c r="BA32" s="2" t="s">
        <v>1</v>
      </c>
      <c r="BB32" s="2" t="s">
        <v>1</v>
      </c>
      <c r="BC32" s="2" t="s">
        <v>1</v>
      </c>
      <c r="BD32" s="2" t="s">
        <v>1</v>
      </c>
      <c r="BE32" s="2" t="s">
        <v>1</v>
      </c>
      <c r="BF32" s="2" t="s">
        <v>1691</v>
      </c>
      <c r="BG32" s="2" t="str">
        <f>HYPERLINK("https%3A%2F%2Fwww.webofscience.com%2Fwos%2Fwoscc%2Ffull-record%2FWOS:000798169400001","View Full Record in Web of Science")</f>
        <v>View Full Record in Web of Science</v>
      </c>
    </row>
    <row r="33" spans="1:59" ht="12.75" customHeight="1" x14ac:dyDescent="0.2">
      <c r="A33" s="2" t="s">
        <v>11</v>
      </c>
      <c r="B33" s="2" t="s">
        <v>1690</v>
      </c>
      <c r="C33" s="2" t="s">
        <v>1</v>
      </c>
      <c r="D33" s="2" t="s">
        <v>1</v>
      </c>
      <c r="E33" s="2" t="s">
        <v>1</v>
      </c>
      <c r="F33" s="2" t="s">
        <v>1689</v>
      </c>
      <c r="G33" s="2" t="s">
        <v>1</v>
      </c>
      <c r="H33" s="4" t="s">
        <v>1688</v>
      </c>
      <c r="I33" s="2" t="s">
        <v>1687</v>
      </c>
      <c r="J33" s="2" t="s">
        <v>1</v>
      </c>
      <c r="K33" s="2" t="s">
        <v>1</v>
      </c>
      <c r="L33" s="2" t="s">
        <v>1</v>
      </c>
      <c r="M33" s="2" t="s">
        <v>1</v>
      </c>
      <c r="N33" s="2" t="s">
        <v>1</v>
      </c>
      <c r="O33" s="2" t="s">
        <v>1686</v>
      </c>
      <c r="P33" s="2" t="s">
        <v>1</v>
      </c>
      <c r="Q33" s="2" t="s">
        <v>1</v>
      </c>
      <c r="R33" s="2" t="s">
        <v>1</v>
      </c>
      <c r="S33" s="2" t="s">
        <v>1</v>
      </c>
      <c r="T33" s="2" t="s">
        <v>1</v>
      </c>
      <c r="U33" s="2" t="s">
        <v>1</v>
      </c>
      <c r="V33" s="2" t="s">
        <v>1</v>
      </c>
      <c r="W33" s="2" t="s">
        <v>1</v>
      </c>
      <c r="X33" s="2" t="s">
        <v>1</v>
      </c>
      <c r="Y33" s="2" t="s">
        <v>1</v>
      </c>
      <c r="Z33" s="2" t="s">
        <v>1</v>
      </c>
      <c r="AA33" s="2" t="s">
        <v>1</v>
      </c>
      <c r="AB33" s="2" t="s">
        <v>1685</v>
      </c>
      <c r="AC33" s="2" t="s">
        <v>1684</v>
      </c>
      <c r="AD33" s="2" t="s">
        <v>1</v>
      </c>
      <c r="AE33" s="2" t="s">
        <v>1</v>
      </c>
      <c r="AF33" s="2" t="s">
        <v>1</v>
      </c>
      <c r="AG33" s="2" t="s">
        <v>144</v>
      </c>
      <c r="AH33" s="2">
        <v>2023</v>
      </c>
      <c r="AI33" s="2">
        <v>115</v>
      </c>
      <c r="AJ33" s="2">
        <v>2</v>
      </c>
      <c r="AK33" s="2" t="s">
        <v>1</v>
      </c>
      <c r="AL33" s="2" t="s">
        <v>1</v>
      </c>
      <c r="AM33" s="2" t="s">
        <v>1</v>
      </c>
      <c r="AN33" s="2" t="s">
        <v>1</v>
      </c>
      <c r="AO33" s="2">
        <v>1193</v>
      </c>
      <c r="AP33" s="2">
        <v>1211</v>
      </c>
      <c r="AQ33" s="2" t="s">
        <v>1</v>
      </c>
      <c r="AR33" s="2" t="s">
        <v>1683</v>
      </c>
      <c r="AS33" s="3" t="str">
        <f>HYPERLINK("http://dx.doi.org/10.1007/s11069-022-05589-0","http://dx.doi.org/10.1007/s11069-022-05589-0")</f>
        <v>http://dx.doi.org/10.1007/s11069-022-05589-0</v>
      </c>
      <c r="AT33" s="2" t="s">
        <v>1</v>
      </c>
      <c r="AU33" s="2" t="s">
        <v>41</v>
      </c>
      <c r="AV33" s="2" t="s">
        <v>1</v>
      </c>
      <c r="AW33" s="2" t="s">
        <v>1</v>
      </c>
      <c r="AX33" s="2" t="s">
        <v>1</v>
      </c>
      <c r="AY33" s="2" t="s">
        <v>1</v>
      </c>
      <c r="AZ33" s="2" t="s">
        <v>1</v>
      </c>
      <c r="BA33" s="2" t="s">
        <v>1</v>
      </c>
      <c r="BB33" s="2" t="s">
        <v>1</v>
      </c>
      <c r="BC33" s="2" t="s">
        <v>1</v>
      </c>
      <c r="BD33" s="2" t="s">
        <v>1</v>
      </c>
      <c r="BE33" s="2" t="s">
        <v>1</v>
      </c>
      <c r="BF33" s="2" t="s">
        <v>1682</v>
      </c>
      <c r="BG33" s="2" t="str">
        <f>HYPERLINK("https%3A%2F%2Fwww.webofscience.com%2Fwos%2Fwoscc%2Ffull-record%2FWOS:000849166800004","View Full Record in Web of Science")</f>
        <v>View Full Record in Web of Science</v>
      </c>
    </row>
    <row r="34" spans="1:59" ht="12.75" customHeight="1" x14ac:dyDescent="0.2">
      <c r="A34" s="2" t="s">
        <v>11</v>
      </c>
      <c r="B34" s="2" t="s">
        <v>1681</v>
      </c>
      <c r="C34" s="2" t="s">
        <v>1</v>
      </c>
      <c r="D34" s="2" t="s">
        <v>1</v>
      </c>
      <c r="E34" s="2" t="s">
        <v>1</v>
      </c>
      <c r="F34" s="2" t="s">
        <v>1680</v>
      </c>
      <c r="G34" s="2" t="s">
        <v>1</v>
      </c>
      <c r="H34" s="4" t="s">
        <v>1679</v>
      </c>
      <c r="I34" s="2" t="s">
        <v>1678</v>
      </c>
      <c r="J34" s="2" t="s">
        <v>1</v>
      </c>
      <c r="K34" s="2" t="s">
        <v>1</v>
      </c>
      <c r="L34" s="2" t="s">
        <v>1</v>
      </c>
      <c r="M34" s="2" t="s">
        <v>1</v>
      </c>
      <c r="N34" s="2" t="s">
        <v>1677</v>
      </c>
      <c r="O34" s="2" t="s">
        <v>1676</v>
      </c>
      <c r="P34" s="2" t="s">
        <v>1</v>
      </c>
      <c r="Q34" s="2" t="s">
        <v>1</v>
      </c>
      <c r="R34" s="2" t="s">
        <v>1</v>
      </c>
      <c r="S34" s="2" t="s">
        <v>1</v>
      </c>
      <c r="T34" s="2" t="s">
        <v>1</v>
      </c>
      <c r="U34" s="2" t="s">
        <v>1</v>
      </c>
      <c r="V34" s="2" t="s">
        <v>1</v>
      </c>
      <c r="W34" s="2" t="s">
        <v>1</v>
      </c>
      <c r="X34" s="2" t="s">
        <v>1</v>
      </c>
      <c r="Y34" s="2" t="s">
        <v>1</v>
      </c>
      <c r="Z34" s="2" t="s">
        <v>1</v>
      </c>
      <c r="AA34" s="2" t="s">
        <v>1</v>
      </c>
      <c r="AB34" s="2" t="s">
        <v>1465</v>
      </c>
      <c r="AC34" s="2" t="s">
        <v>1464</v>
      </c>
      <c r="AD34" s="2" t="s">
        <v>1</v>
      </c>
      <c r="AE34" s="2" t="s">
        <v>1</v>
      </c>
      <c r="AF34" s="2" t="s">
        <v>1</v>
      </c>
      <c r="AG34" s="2" t="s">
        <v>1080</v>
      </c>
      <c r="AH34" s="2">
        <v>2021</v>
      </c>
      <c r="AI34" s="2">
        <v>19</v>
      </c>
      <c r="AJ34" s="2">
        <v>4</v>
      </c>
      <c r="AK34" s="2" t="s">
        <v>1</v>
      </c>
      <c r="AL34" s="2" t="s">
        <v>1</v>
      </c>
      <c r="AM34" s="2" t="s">
        <v>1</v>
      </c>
      <c r="AN34" s="2" t="s">
        <v>1</v>
      </c>
      <c r="AO34" s="2">
        <v>218</v>
      </c>
      <c r="AP34" s="2">
        <v>224</v>
      </c>
      <c r="AQ34" s="2" t="s">
        <v>1</v>
      </c>
      <c r="AR34" s="2" t="s">
        <v>1675</v>
      </c>
      <c r="AS34" s="3" t="str">
        <f>HYPERLINK("http://dx.doi.org/10.4103/cs.cs_213_20","http://dx.doi.org/10.4103/cs.cs_213_20")</f>
        <v>http://dx.doi.org/10.4103/cs.cs_213_20</v>
      </c>
      <c r="AT34" s="2" t="s">
        <v>1</v>
      </c>
      <c r="AU34" s="2" t="s">
        <v>1</v>
      </c>
      <c r="AV34" s="2" t="s">
        <v>1</v>
      </c>
      <c r="AW34" s="2" t="s">
        <v>1</v>
      </c>
      <c r="AX34" s="2" t="s">
        <v>1</v>
      </c>
      <c r="AY34" s="2" t="s">
        <v>1</v>
      </c>
      <c r="AZ34" s="2" t="s">
        <v>1</v>
      </c>
      <c r="BA34" s="2" t="s">
        <v>1</v>
      </c>
      <c r="BB34" s="2" t="s">
        <v>1</v>
      </c>
      <c r="BC34" s="2" t="s">
        <v>1</v>
      </c>
      <c r="BD34" s="2" t="s">
        <v>1</v>
      </c>
      <c r="BE34" s="2" t="s">
        <v>1</v>
      </c>
      <c r="BF34" s="2" t="s">
        <v>1674</v>
      </c>
      <c r="BG34" s="2" t="str">
        <f>HYPERLINK("https%3A%2F%2Fwww.webofscience.com%2Fwos%2Fwoscc%2Ffull-record%2FWOS:000754309300002","View Full Record in Web of Science")</f>
        <v>View Full Record in Web of Science</v>
      </c>
    </row>
    <row r="35" spans="1:59" ht="12.75" customHeight="1" x14ac:dyDescent="0.2">
      <c r="A35" s="2" t="s">
        <v>11</v>
      </c>
      <c r="B35" s="2" t="s">
        <v>1673</v>
      </c>
      <c r="C35" s="2" t="s">
        <v>1</v>
      </c>
      <c r="D35" s="2" t="s">
        <v>1</v>
      </c>
      <c r="E35" s="2" t="s">
        <v>1</v>
      </c>
      <c r="F35" s="2" t="s">
        <v>1672</v>
      </c>
      <c r="G35" s="2" t="s">
        <v>1</v>
      </c>
      <c r="H35" s="4" t="s">
        <v>1671</v>
      </c>
      <c r="I35" s="2" t="s">
        <v>1670</v>
      </c>
      <c r="J35" s="2" t="s">
        <v>1</v>
      </c>
      <c r="K35" s="2" t="s">
        <v>1</v>
      </c>
      <c r="L35" s="2" t="s">
        <v>1</v>
      </c>
      <c r="M35" s="2" t="s">
        <v>1</v>
      </c>
      <c r="N35" s="2" t="s">
        <v>1</v>
      </c>
      <c r="O35" s="2" t="s">
        <v>1669</v>
      </c>
      <c r="P35" s="2" t="s">
        <v>1</v>
      </c>
      <c r="Q35" s="2" t="s">
        <v>1</v>
      </c>
      <c r="R35" s="2" t="s">
        <v>1</v>
      </c>
      <c r="S35" s="2" t="s">
        <v>1</v>
      </c>
      <c r="T35" s="2" t="s">
        <v>1</v>
      </c>
      <c r="U35" s="2" t="s">
        <v>1</v>
      </c>
      <c r="V35" s="2" t="s">
        <v>1</v>
      </c>
      <c r="W35" s="2" t="s">
        <v>1</v>
      </c>
      <c r="X35" s="2" t="s">
        <v>1</v>
      </c>
      <c r="Y35" s="2" t="s">
        <v>1</v>
      </c>
      <c r="Z35" s="2" t="s">
        <v>1</v>
      </c>
      <c r="AA35" s="2" t="s">
        <v>1</v>
      </c>
      <c r="AB35" s="2" t="s">
        <v>1668</v>
      </c>
      <c r="AC35" s="2" t="s">
        <v>1667</v>
      </c>
      <c r="AD35" s="2" t="s">
        <v>1</v>
      </c>
      <c r="AE35" s="2" t="s">
        <v>1</v>
      </c>
      <c r="AF35" s="2" t="s">
        <v>1</v>
      </c>
      <c r="AG35" s="2" t="s">
        <v>830</v>
      </c>
      <c r="AH35" s="2">
        <v>2023</v>
      </c>
      <c r="AI35" s="2">
        <v>221</v>
      </c>
      <c r="AJ35" s="2" t="s">
        <v>1</v>
      </c>
      <c r="AK35" s="2" t="s">
        <v>1</v>
      </c>
      <c r="AL35" s="2" t="s">
        <v>1</v>
      </c>
      <c r="AM35" s="2" t="s">
        <v>1</v>
      </c>
      <c r="AN35" s="2" t="s">
        <v>1</v>
      </c>
      <c r="AO35" s="2" t="s">
        <v>1</v>
      </c>
      <c r="AP35" s="2" t="s">
        <v>1</v>
      </c>
      <c r="AQ35" s="2">
        <v>115261</v>
      </c>
      <c r="AR35" s="2" t="s">
        <v>1666</v>
      </c>
      <c r="AS35" s="3" t="str">
        <f>HYPERLINK("http://dx.doi.org/10.1016/j.envres.2023.115261","http://dx.doi.org/10.1016/j.envres.2023.115261")</f>
        <v>http://dx.doi.org/10.1016/j.envres.2023.115261</v>
      </c>
      <c r="AT35" s="2" t="s">
        <v>1</v>
      </c>
      <c r="AU35" s="2" t="s">
        <v>1</v>
      </c>
      <c r="AV35" s="2" t="s">
        <v>1</v>
      </c>
      <c r="AW35" s="2" t="s">
        <v>1</v>
      </c>
      <c r="AX35" s="2" t="s">
        <v>1</v>
      </c>
      <c r="AY35" s="2" t="s">
        <v>1</v>
      </c>
      <c r="AZ35" s="2" t="s">
        <v>1</v>
      </c>
      <c r="BA35" s="2">
        <v>36657594</v>
      </c>
      <c r="BB35" s="2" t="s">
        <v>1</v>
      </c>
      <c r="BC35" s="2" t="s">
        <v>1</v>
      </c>
      <c r="BD35" s="2" t="s">
        <v>1</v>
      </c>
      <c r="BE35" s="2" t="s">
        <v>1</v>
      </c>
      <c r="BF35" s="2" t="s">
        <v>1665</v>
      </c>
      <c r="BG35" s="2" t="str">
        <f>HYPERLINK("https%3A%2F%2Fwww.webofscience.com%2Fwos%2Fwoscc%2Ffull-record%2FWOS:000924217000001","View Full Record in Web of Science")</f>
        <v>View Full Record in Web of Science</v>
      </c>
    </row>
    <row r="36" spans="1:59" ht="12.75" customHeight="1" x14ac:dyDescent="0.2">
      <c r="A36" s="2" t="s">
        <v>11</v>
      </c>
      <c r="B36" s="2" t="s">
        <v>1664</v>
      </c>
      <c r="C36" s="2" t="s">
        <v>1</v>
      </c>
      <c r="D36" s="2" t="s">
        <v>1</v>
      </c>
      <c r="E36" s="2" t="s">
        <v>1</v>
      </c>
      <c r="F36" s="2" t="s">
        <v>1663</v>
      </c>
      <c r="G36" s="2" t="s">
        <v>1</v>
      </c>
      <c r="H36" s="4" t="s">
        <v>1662</v>
      </c>
      <c r="I36" s="2" t="s">
        <v>1661</v>
      </c>
      <c r="J36" s="2" t="s">
        <v>1</v>
      </c>
      <c r="K36" s="2" t="s">
        <v>1</v>
      </c>
      <c r="L36" s="2" t="s">
        <v>1</v>
      </c>
      <c r="M36" s="2" t="s">
        <v>1</v>
      </c>
      <c r="N36" s="2" t="s">
        <v>1</v>
      </c>
      <c r="O36" s="2" t="s">
        <v>1660</v>
      </c>
      <c r="P36" s="2" t="s">
        <v>1</v>
      </c>
      <c r="Q36" s="2" t="s">
        <v>1</v>
      </c>
      <c r="R36" s="2" t="s">
        <v>1</v>
      </c>
      <c r="S36" s="2" t="s">
        <v>1</v>
      </c>
      <c r="T36" s="2" t="s">
        <v>1</v>
      </c>
      <c r="U36" s="2" t="s">
        <v>1</v>
      </c>
      <c r="V36" s="2" t="s">
        <v>1</v>
      </c>
      <c r="W36" s="2" t="s">
        <v>1</v>
      </c>
      <c r="X36" s="2" t="s">
        <v>1</v>
      </c>
      <c r="Y36" s="2" t="s">
        <v>1</v>
      </c>
      <c r="Z36" s="2" t="s">
        <v>1</v>
      </c>
      <c r="AA36" s="2" t="s">
        <v>1</v>
      </c>
      <c r="AB36" s="2" t="s">
        <v>1</v>
      </c>
      <c r="AC36" s="2" t="s">
        <v>743</v>
      </c>
      <c r="AD36" s="2" t="s">
        <v>1</v>
      </c>
      <c r="AE36" s="2" t="s">
        <v>1</v>
      </c>
      <c r="AF36" s="2" t="s">
        <v>1</v>
      </c>
      <c r="AG36" s="2" t="s">
        <v>296</v>
      </c>
      <c r="AH36" s="2">
        <v>2021</v>
      </c>
      <c r="AI36" s="2">
        <v>7</v>
      </c>
      <c r="AJ36" s="2">
        <v>7</v>
      </c>
      <c r="AK36" s="2" t="s">
        <v>1</v>
      </c>
      <c r="AL36" s="2" t="s">
        <v>1</v>
      </c>
      <c r="AM36" s="2" t="s">
        <v>1</v>
      </c>
      <c r="AN36" s="2" t="s">
        <v>1</v>
      </c>
      <c r="AO36" s="2" t="s">
        <v>1</v>
      </c>
      <c r="AP36" s="2" t="s">
        <v>1</v>
      </c>
      <c r="AQ36" s="2" t="s">
        <v>1659</v>
      </c>
      <c r="AR36" s="2" t="s">
        <v>1658</v>
      </c>
      <c r="AS36" s="3" t="str">
        <f>HYPERLINK("http://dx.doi.org/10.1016/j.heliyon.2021.e07673","http://dx.doi.org/10.1016/j.heliyon.2021.e07673")</f>
        <v>http://dx.doi.org/10.1016/j.heliyon.2021.e07673</v>
      </c>
      <c r="AT36" s="2" t="s">
        <v>1</v>
      </c>
      <c r="AU36" s="2" t="s">
        <v>178</v>
      </c>
      <c r="AV36" s="2" t="s">
        <v>1</v>
      </c>
      <c r="AW36" s="2" t="s">
        <v>1</v>
      </c>
      <c r="AX36" s="2" t="s">
        <v>1</v>
      </c>
      <c r="AY36" s="2" t="s">
        <v>1</v>
      </c>
      <c r="AZ36" s="2" t="s">
        <v>1</v>
      </c>
      <c r="BA36" s="2">
        <v>34386631</v>
      </c>
      <c r="BB36" s="2" t="s">
        <v>1</v>
      </c>
      <c r="BC36" s="2" t="s">
        <v>1</v>
      </c>
      <c r="BD36" s="2" t="s">
        <v>1</v>
      </c>
      <c r="BE36" s="2" t="s">
        <v>1</v>
      </c>
      <c r="BF36" s="2" t="s">
        <v>1657</v>
      </c>
      <c r="BG36" s="2" t="str">
        <f>HYPERLINK("https%3A%2F%2Fwww.webofscience.com%2Fwos%2Fwoscc%2Ffull-record%2FWOS:000700484300010","View Full Record in Web of Science")</f>
        <v>View Full Record in Web of Science</v>
      </c>
    </row>
    <row r="37" spans="1:59" ht="12.75" customHeight="1" x14ac:dyDescent="0.2">
      <c r="A37" s="2" t="s">
        <v>11</v>
      </c>
      <c r="B37" s="2" t="s">
        <v>1656</v>
      </c>
      <c r="C37" s="2" t="s">
        <v>1</v>
      </c>
      <c r="D37" s="2" t="s">
        <v>1</v>
      </c>
      <c r="E37" s="2" t="s">
        <v>1</v>
      </c>
      <c r="F37" s="2" t="s">
        <v>1655</v>
      </c>
      <c r="G37" s="2" t="s">
        <v>1</v>
      </c>
      <c r="H37" s="4" t="s">
        <v>1654</v>
      </c>
      <c r="I37" s="2" t="s">
        <v>1653</v>
      </c>
      <c r="J37" s="2" t="s">
        <v>1</v>
      </c>
      <c r="K37" s="2" t="s">
        <v>1</v>
      </c>
      <c r="L37" s="2" t="s">
        <v>1</v>
      </c>
      <c r="M37" s="2" t="s">
        <v>1</v>
      </c>
      <c r="N37" s="2" t="s">
        <v>1</v>
      </c>
      <c r="O37" s="2" t="s">
        <v>1652</v>
      </c>
      <c r="P37" s="2" t="s">
        <v>1</v>
      </c>
      <c r="Q37" s="2" t="s">
        <v>1</v>
      </c>
      <c r="R37" s="2" t="s">
        <v>1</v>
      </c>
      <c r="S37" s="2" t="s">
        <v>1</v>
      </c>
      <c r="T37" s="2" t="s">
        <v>1</v>
      </c>
      <c r="U37" s="2" t="s">
        <v>1</v>
      </c>
      <c r="V37" s="2" t="s">
        <v>1</v>
      </c>
      <c r="W37" s="2" t="s">
        <v>1</v>
      </c>
      <c r="X37" s="2" t="s">
        <v>1</v>
      </c>
      <c r="Y37" s="2" t="s">
        <v>1</v>
      </c>
      <c r="Z37" s="2" t="s">
        <v>1</v>
      </c>
      <c r="AA37" s="2" t="s">
        <v>1</v>
      </c>
      <c r="AB37" s="2" t="s">
        <v>1</v>
      </c>
      <c r="AC37" s="2" t="s">
        <v>1651</v>
      </c>
      <c r="AD37" s="2" t="s">
        <v>1</v>
      </c>
      <c r="AE37" s="2" t="s">
        <v>1</v>
      </c>
      <c r="AF37" s="2" t="s">
        <v>1</v>
      </c>
      <c r="AG37" s="2" t="s">
        <v>44</v>
      </c>
      <c r="AH37" s="2">
        <v>2022</v>
      </c>
      <c r="AI37" s="2">
        <v>14</v>
      </c>
      <c r="AJ37" s="2">
        <v>21</v>
      </c>
      <c r="AK37" s="2" t="s">
        <v>1</v>
      </c>
      <c r="AL37" s="2" t="s">
        <v>1</v>
      </c>
      <c r="AM37" s="2" t="s">
        <v>1</v>
      </c>
      <c r="AN37" s="2" t="s">
        <v>1</v>
      </c>
      <c r="AO37" s="2" t="s">
        <v>1</v>
      </c>
      <c r="AP37" s="2" t="s">
        <v>1</v>
      </c>
      <c r="AQ37" s="2">
        <v>3459</v>
      </c>
      <c r="AR37" s="2" t="s">
        <v>1650</v>
      </c>
      <c r="AS37" s="3" t="str">
        <f>HYPERLINK("http://dx.doi.org/10.3390/w14213459","http://dx.doi.org/10.3390/w14213459")</f>
        <v>http://dx.doi.org/10.3390/w14213459</v>
      </c>
      <c r="AT37" s="2" t="s">
        <v>1</v>
      </c>
      <c r="AU37" s="2" t="s">
        <v>1</v>
      </c>
      <c r="AV37" s="2" t="s">
        <v>1</v>
      </c>
      <c r="AW37" s="2" t="s">
        <v>1</v>
      </c>
      <c r="AX37" s="2" t="s">
        <v>1</v>
      </c>
      <c r="AY37" s="2" t="s">
        <v>1</v>
      </c>
      <c r="AZ37" s="2" t="s">
        <v>1</v>
      </c>
      <c r="BA37" s="2" t="s">
        <v>1</v>
      </c>
      <c r="BB37" s="2" t="s">
        <v>1</v>
      </c>
      <c r="BC37" s="2" t="s">
        <v>1</v>
      </c>
      <c r="BD37" s="2" t="s">
        <v>1</v>
      </c>
      <c r="BE37" s="2" t="s">
        <v>1</v>
      </c>
      <c r="BF37" s="2" t="s">
        <v>1649</v>
      </c>
      <c r="BG37" s="2" t="str">
        <f>HYPERLINK("https%3A%2F%2Fwww.webofscience.com%2Fwos%2Fwoscc%2Ffull-record%2FWOS:000883595900001","View Full Record in Web of Science")</f>
        <v>View Full Record in Web of Science</v>
      </c>
    </row>
    <row r="38" spans="1:59" ht="12.75" customHeight="1" x14ac:dyDescent="0.2">
      <c r="A38" s="2" t="s">
        <v>11</v>
      </c>
      <c r="B38" s="2" t="s">
        <v>1648</v>
      </c>
      <c r="C38" s="2" t="s">
        <v>1</v>
      </c>
      <c r="D38" s="2" t="s">
        <v>1</v>
      </c>
      <c r="E38" s="2" t="s">
        <v>1</v>
      </c>
      <c r="F38" s="2" t="s">
        <v>1647</v>
      </c>
      <c r="G38" s="2" t="s">
        <v>1</v>
      </c>
      <c r="H38" s="4" t="s">
        <v>1646</v>
      </c>
      <c r="I38" s="2" t="s">
        <v>1645</v>
      </c>
      <c r="J38" s="2" t="s">
        <v>1</v>
      </c>
      <c r="K38" s="2" t="s">
        <v>1</v>
      </c>
      <c r="L38" s="2" t="s">
        <v>1</v>
      </c>
      <c r="M38" s="2" t="s">
        <v>1</v>
      </c>
      <c r="N38" s="2" t="s">
        <v>1644</v>
      </c>
      <c r="O38" s="2" t="s">
        <v>1643</v>
      </c>
      <c r="P38" s="2" t="s">
        <v>1</v>
      </c>
      <c r="Q38" s="2" t="s">
        <v>1</v>
      </c>
      <c r="R38" s="2" t="s">
        <v>1</v>
      </c>
      <c r="S38" s="2" t="s">
        <v>1</v>
      </c>
      <c r="T38" s="2" t="s">
        <v>1</v>
      </c>
      <c r="U38" s="2" t="s">
        <v>1</v>
      </c>
      <c r="V38" s="2" t="s">
        <v>1</v>
      </c>
      <c r="W38" s="2" t="s">
        <v>1</v>
      </c>
      <c r="X38" s="2" t="s">
        <v>1</v>
      </c>
      <c r="Y38" s="2" t="s">
        <v>1</v>
      </c>
      <c r="Z38" s="2" t="s">
        <v>1</v>
      </c>
      <c r="AA38" s="2" t="s">
        <v>1</v>
      </c>
      <c r="AB38" s="2" t="s">
        <v>1642</v>
      </c>
      <c r="AC38" s="2" t="s">
        <v>1641</v>
      </c>
      <c r="AD38" s="2" t="s">
        <v>1</v>
      </c>
      <c r="AE38" s="2" t="s">
        <v>1</v>
      </c>
      <c r="AF38" s="2" t="s">
        <v>1</v>
      </c>
      <c r="AG38" s="2" t="s">
        <v>1640</v>
      </c>
      <c r="AH38" s="2">
        <v>2021</v>
      </c>
      <c r="AI38" s="2">
        <v>320</v>
      </c>
      <c r="AJ38" s="2" t="s">
        <v>1</v>
      </c>
      <c r="AK38" s="2" t="s">
        <v>1</v>
      </c>
      <c r="AL38" s="2" t="s">
        <v>1</v>
      </c>
      <c r="AM38" s="2" t="s">
        <v>1</v>
      </c>
      <c r="AN38" s="2" t="s">
        <v>1</v>
      </c>
      <c r="AO38" s="2" t="s">
        <v>1</v>
      </c>
      <c r="AP38" s="2" t="s">
        <v>1</v>
      </c>
      <c r="AQ38" s="2">
        <v>107588</v>
      </c>
      <c r="AR38" s="2" t="s">
        <v>1639</v>
      </c>
      <c r="AS38" s="3" t="str">
        <f>HYPERLINK("http://dx.doi.org/10.1016/j.agee.2021.107588","http://dx.doi.org/10.1016/j.agee.2021.107588")</f>
        <v>http://dx.doi.org/10.1016/j.agee.2021.107588</v>
      </c>
      <c r="AT38" s="2" t="s">
        <v>1</v>
      </c>
      <c r="AU38" s="2" t="s">
        <v>400</v>
      </c>
      <c r="AV38" s="2" t="s">
        <v>1</v>
      </c>
      <c r="AW38" s="2" t="s">
        <v>1</v>
      </c>
      <c r="AX38" s="2" t="s">
        <v>1</v>
      </c>
      <c r="AY38" s="2" t="s">
        <v>1</v>
      </c>
      <c r="AZ38" s="2" t="s">
        <v>1</v>
      </c>
      <c r="BA38" s="2" t="s">
        <v>1</v>
      </c>
      <c r="BB38" s="2" t="s">
        <v>1</v>
      </c>
      <c r="BC38" s="2" t="s">
        <v>1</v>
      </c>
      <c r="BD38" s="2" t="s">
        <v>1</v>
      </c>
      <c r="BE38" s="2" t="s">
        <v>1</v>
      </c>
      <c r="BF38" s="2" t="s">
        <v>1638</v>
      </c>
      <c r="BG38" s="2" t="str">
        <f>HYPERLINK("https%3A%2F%2Fwww.webofscience.com%2Fwos%2Fwoscc%2Ffull-record%2FWOS:000691679600010","View Full Record in Web of Science")</f>
        <v>View Full Record in Web of Science</v>
      </c>
    </row>
    <row r="39" spans="1:59" ht="12.75" customHeight="1" x14ac:dyDescent="0.2">
      <c r="A39" s="2" t="s">
        <v>11</v>
      </c>
      <c r="B39" s="2" t="s">
        <v>1637</v>
      </c>
      <c r="C39" s="2" t="s">
        <v>1</v>
      </c>
      <c r="D39" s="2" t="s">
        <v>1</v>
      </c>
      <c r="E39" s="2" t="s">
        <v>1</v>
      </c>
      <c r="F39" s="2" t="s">
        <v>1636</v>
      </c>
      <c r="G39" s="2" t="s">
        <v>1</v>
      </c>
      <c r="H39" s="4" t="s">
        <v>1635</v>
      </c>
      <c r="I39" s="2" t="s">
        <v>1634</v>
      </c>
      <c r="J39" s="2" t="s">
        <v>1</v>
      </c>
      <c r="K39" s="2" t="s">
        <v>1</v>
      </c>
      <c r="L39" s="2" t="s">
        <v>1</v>
      </c>
      <c r="M39" s="2" t="s">
        <v>1</v>
      </c>
      <c r="N39" s="2" t="s">
        <v>1633</v>
      </c>
      <c r="O39" s="2" t="s">
        <v>1632</v>
      </c>
      <c r="P39" s="2" t="s">
        <v>1</v>
      </c>
      <c r="Q39" s="2" t="s">
        <v>1</v>
      </c>
      <c r="R39" s="2" t="s">
        <v>1</v>
      </c>
      <c r="S39" s="2" t="s">
        <v>1</v>
      </c>
      <c r="T39" s="2" t="s">
        <v>1</v>
      </c>
      <c r="U39" s="2" t="s">
        <v>1</v>
      </c>
      <c r="V39" s="2" t="s">
        <v>1</v>
      </c>
      <c r="W39" s="2" t="s">
        <v>1</v>
      </c>
      <c r="X39" s="2" t="s">
        <v>1</v>
      </c>
      <c r="Y39" s="2" t="s">
        <v>1</v>
      </c>
      <c r="Z39" s="2" t="s">
        <v>1</v>
      </c>
      <c r="AA39" s="2" t="s">
        <v>1</v>
      </c>
      <c r="AB39" s="2" t="s">
        <v>1125</v>
      </c>
      <c r="AC39" s="2" t="s">
        <v>1124</v>
      </c>
      <c r="AD39" s="2" t="s">
        <v>1</v>
      </c>
      <c r="AE39" s="2" t="s">
        <v>1</v>
      </c>
      <c r="AF39" s="2" t="s">
        <v>1</v>
      </c>
      <c r="AG39" s="2" t="s">
        <v>1631</v>
      </c>
      <c r="AH39" s="2">
        <v>2022</v>
      </c>
      <c r="AI39" s="2" t="s">
        <v>1</v>
      </c>
      <c r="AJ39" s="2" t="s">
        <v>1</v>
      </c>
      <c r="AK39" s="2" t="s">
        <v>1</v>
      </c>
      <c r="AL39" s="2" t="s">
        <v>1</v>
      </c>
      <c r="AM39" s="2" t="s">
        <v>1</v>
      </c>
      <c r="AN39" s="2" t="s">
        <v>1</v>
      </c>
      <c r="AO39" s="2" t="s">
        <v>1</v>
      </c>
      <c r="AP39" s="2" t="s">
        <v>1</v>
      </c>
      <c r="AQ39" s="2" t="s">
        <v>1</v>
      </c>
      <c r="AR39" s="2" t="s">
        <v>1630</v>
      </c>
      <c r="AS39" s="3" t="str">
        <f>HYPERLINK("http://dx.doi.org/10.1080/10549811.2022.2150417","http://dx.doi.org/10.1080/10549811.2022.2150417")</f>
        <v>http://dx.doi.org/10.1080/10549811.2022.2150417</v>
      </c>
      <c r="AT39" s="2" t="s">
        <v>1</v>
      </c>
      <c r="AU39" s="2" t="s">
        <v>993</v>
      </c>
      <c r="AV39" s="2" t="s">
        <v>1</v>
      </c>
      <c r="AW39" s="2" t="s">
        <v>1</v>
      </c>
      <c r="AX39" s="2" t="s">
        <v>1</v>
      </c>
      <c r="AY39" s="2" t="s">
        <v>1</v>
      </c>
      <c r="AZ39" s="2" t="s">
        <v>1</v>
      </c>
      <c r="BA39" s="2" t="s">
        <v>1</v>
      </c>
      <c r="BB39" s="2" t="s">
        <v>1</v>
      </c>
      <c r="BC39" s="2" t="s">
        <v>1</v>
      </c>
      <c r="BD39" s="2" t="s">
        <v>1</v>
      </c>
      <c r="BE39" s="2" t="s">
        <v>1</v>
      </c>
      <c r="BF39" s="2" t="s">
        <v>1629</v>
      </c>
      <c r="BG39" s="2" t="str">
        <f>HYPERLINK("https%3A%2F%2Fwww.webofscience.com%2Fwos%2Fwoscc%2Ffull-record%2FWOS:000912064200001","View Full Record in Web of Science")</f>
        <v>View Full Record in Web of Science</v>
      </c>
    </row>
    <row r="40" spans="1:59" ht="12.75" customHeight="1" x14ac:dyDescent="0.2">
      <c r="A40" s="2" t="s">
        <v>11</v>
      </c>
      <c r="B40" s="2" t="s">
        <v>1628</v>
      </c>
      <c r="C40" s="2" t="s">
        <v>1</v>
      </c>
      <c r="D40" s="2" t="s">
        <v>1</v>
      </c>
      <c r="E40" s="2" t="s">
        <v>1</v>
      </c>
      <c r="F40" s="2" t="s">
        <v>1627</v>
      </c>
      <c r="G40" s="2" t="s">
        <v>1</v>
      </c>
      <c r="H40" s="4" t="s">
        <v>1626</v>
      </c>
      <c r="I40" s="2" t="s">
        <v>1625</v>
      </c>
      <c r="J40" s="2" t="s">
        <v>1</v>
      </c>
      <c r="K40" s="2" t="s">
        <v>1</v>
      </c>
      <c r="L40" s="2" t="s">
        <v>1</v>
      </c>
      <c r="M40" s="2" t="s">
        <v>1</v>
      </c>
      <c r="N40" s="2" t="s">
        <v>503</v>
      </c>
      <c r="O40" s="2" t="s">
        <v>1624</v>
      </c>
      <c r="P40" s="2" t="s">
        <v>1</v>
      </c>
      <c r="Q40" s="2" t="s">
        <v>1</v>
      </c>
      <c r="R40" s="2" t="s">
        <v>1</v>
      </c>
      <c r="S40" s="2" t="s">
        <v>1</v>
      </c>
      <c r="T40" s="2" t="s">
        <v>1</v>
      </c>
      <c r="U40" s="2" t="s">
        <v>1</v>
      </c>
      <c r="V40" s="2" t="s">
        <v>1</v>
      </c>
      <c r="W40" s="2" t="s">
        <v>1</v>
      </c>
      <c r="X40" s="2" t="s">
        <v>1</v>
      </c>
      <c r="Y40" s="2" t="s">
        <v>1</v>
      </c>
      <c r="Z40" s="2" t="s">
        <v>1</v>
      </c>
      <c r="AA40" s="2" t="s">
        <v>1</v>
      </c>
      <c r="AB40" s="2" t="s">
        <v>1623</v>
      </c>
      <c r="AC40" s="2" t="s">
        <v>1</v>
      </c>
      <c r="AD40" s="2" t="s">
        <v>1</v>
      </c>
      <c r="AE40" s="2" t="s">
        <v>1</v>
      </c>
      <c r="AF40" s="2" t="s">
        <v>1</v>
      </c>
      <c r="AG40" s="2" t="s">
        <v>1622</v>
      </c>
      <c r="AH40" s="2">
        <v>2021</v>
      </c>
      <c r="AI40" s="2">
        <v>16</v>
      </c>
      <c r="AJ40" s="2">
        <v>1</v>
      </c>
      <c r="AK40" s="2" t="s">
        <v>1</v>
      </c>
      <c r="AL40" s="2" t="s">
        <v>1</v>
      </c>
      <c r="AM40" s="2" t="s">
        <v>1</v>
      </c>
      <c r="AN40" s="2" t="s">
        <v>1</v>
      </c>
      <c r="AO40" s="2" t="s">
        <v>1</v>
      </c>
      <c r="AP40" s="2" t="s">
        <v>1</v>
      </c>
      <c r="AQ40" s="2">
        <v>29</v>
      </c>
      <c r="AR40" s="2" t="s">
        <v>1621</v>
      </c>
      <c r="AS40" s="3" t="str">
        <f>HYPERLINK("http://dx.doi.org/10.1186/s13021-021-00192-5","http://dx.doi.org/10.1186/s13021-021-00192-5")</f>
        <v>http://dx.doi.org/10.1186/s13021-021-00192-5</v>
      </c>
      <c r="AT40" s="2" t="s">
        <v>1</v>
      </c>
      <c r="AU40" s="2" t="s">
        <v>1</v>
      </c>
      <c r="AV40" s="2" t="s">
        <v>1</v>
      </c>
      <c r="AW40" s="2" t="s">
        <v>1</v>
      </c>
      <c r="AX40" s="2" t="s">
        <v>1</v>
      </c>
      <c r="AY40" s="2" t="s">
        <v>1</v>
      </c>
      <c r="AZ40" s="2" t="s">
        <v>1</v>
      </c>
      <c r="BA40" s="2">
        <v>34533640</v>
      </c>
      <c r="BB40" s="2" t="s">
        <v>1</v>
      </c>
      <c r="BC40" s="2" t="s">
        <v>1</v>
      </c>
      <c r="BD40" s="2" t="s">
        <v>1</v>
      </c>
      <c r="BE40" s="2" t="s">
        <v>1</v>
      </c>
      <c r="BF40" s="2" t="s">
        <v>1620</v>
      </c>
      <c r="BG40" s="2" t="str">
        <f>HYPERLINK("https%3A%2F%2Fwww.webofscience.com%2Fwos%2Fwoscc%2Ffull-record%2FWOS:000696830000002","View Full Record in Web of Science")</f>
        <v>View Full Record in Web of Science</v>
      </c>
    </row>
    <row r="41" spans="1:59" ht="15" customHeight="1" x14ac:dyDescent="0.2">
      <c r="A41" s="2" t="s">
        <v>11</v>
      </c>
      <c r="B41" s="2" t="s">
        <v>1619</v>
      </c>
      <c r="C41" s="2" t="s">
        <v>1</v>
      </c>
      <c r="D41" s="2" t="s">
        <v>1</v>
      </c>
      <c r="E41" s="2" t="s">
        <v>1</v>
      </c>
      <c r="F41" s="2" t="s">
        <v>1618</v>
      </c>
      <c r="G41" s="2" t="s">
        <v>1</v>
      </c>
      <c r="H41" s="4" t="s">
        <v>1617</v>
      </c>
      <c r="I41" s="2" t="s">
        <v>1616</v>
      </c>
      <c r="J41" s="2" t="s">
        <v>1</v>
      </c>
      <c r="K41" s="2" t="s">
        <v>1</v>
      </c>
      <c r="L41" s="2" t="s">
        <v>1</v>
      </c>
      <c r="M41" s="2" t="s">
        <v>1</v>
      </c>
      <c r="N41" s="2" t="s">
        <v>1</v>
      </c>
      <c r="O41" s="2" t="s">
        <v>1615</v>
      </c>
      <c r="P41" s="2" t="s">
        <v>1</v>
      </c>
      <c r="Q41" s="2" t="s">
        <v>1</v>
      </c>
      <c r="R41" s="2" t="s">
        <v>1</v>
      </c>
      <c r="S41" s="2" t="s">
        <v>1</v>
      </c>
      <c r="T41" s="2" t="s">
        <v>1</v>
      </c>
      <c r="U41" s="2" t="s">
        <v>1</v>
      </c>
      <c r="V41" s="2" t="s">
        <v>1</v>
      </c>
      <c r="W41" s="2" t="s">
        <v>1</v>
      </c>
      <c r="X41" s="2" t="s">
        <v>1</v>
      </c>
      <c r="Y41" s="2" t="s">
        <v>1</v>
      </c>
      <c r="Z41" s="2" t="s">
        <v>1</v>
      </c>
      <c r="AA41" s="2" t="s">
        <v>1</v>
      </c>
      <c r="AB41" s="2" t="s">
        <v>1614</v>
      </c>
      <c r="AC41" s="2" t="s">
        <v>1613</v>
      </c>
      <c r="AD41" s="2" t="s">
        <v>1</v>
      </c>
      <c r="AE41" s="2" t="s">
        <v>1</v>
      </c>
      <c r="AF41" s="2" t="s">
        <v>1</v>
      </c>
      <c r="AG41" s="2" t="s">
        <v>1612</v>
      </c>
      <c r="AH41" s="2">
        <v>2022</v>
      </c>
      <c r="AI41" s="2">
        <v>72</v>
      </c>
      <c r="AJ41" s="2">
        <v>8</v>
      </c>
      <c r="AK41" s="2" t="s">
        <v>1</v>
      </c>
      <c r="AL41" s="2" t="s">
        <v>1</v>
      </c>
      <c r="AM41" s="2" t="s">
        <v>1</v>
      </c>
      <c r="AN41" s="2" t="s">
        <v>1</v>
      </c>
      <c r="AO41" s="2">
        <v>753</v>
      </c>
      <c r="AP41" s="2">
        <v>768</v>
      </c>
      <c r="AQ41" s="2" t="s">
        <v>1</v>
      </c>
      <c r="AR41" s="2" t="s">
        <v>1611</v>
      </c>
      <c r="AS41" s="3" t="str">
        <f>HYPERLINK("http://dx.doi.org/10.1093/biosci/biac038","http://dx.doi.org/10.1093/biosci/biac038")</f>
        <v>http://dx.doi.org/10.1093/biosci/biac038</v>
      </c>
      <c r="AT41" s="2" t="s">
        <v>1</v>
      </c>
      <c r="AU41" s="2" t="s">
        <v>294</v>
      </c>
      <c r="AV41" s="2" t="s">
        <v>1</v>
      </c>
      <c r="AW41" s="2" t="s">
        <v>1</v>
      </c>
      <c r="AX41" s="2" t="s">
        <v>1</v>
      </c>
      <c r="AY41" s="2" t="s">
        <v>1</v>
      </c>
      <c r="AZ41" s="2" t="s">
        <v>1</v>
      </c>
      <c r="BA41" s="2">
        <v>35923189</v>
      </c>
      <c r="BB41" s="2" t="s">
        <v>1</v>
      </c>
      <c r="BC41" s="2" t="s">
        <v>1</v>
      </c>
      <c r="BD41" s="2" t="s">
        <v>1</v>
      </c>
      <c r="BE41" s="2" t="s">
        <v>1</v>
      </c>
      <c r="BF41" s="2" t="s">
        <v>1610</v>
      </c>
      <c r="BG41" s="2" t="str">
        <f>HYPERLINK("https%3A%2F%2Fwww.webofscience.com%2Fwos%2Fwoscc%2Ffull-record%2FWOS:000814273400001","View Full Record in Web of Science")</f>
        <v>View Full Record in Web of Science</v>
      </c>
    </row>
    <row r="42" spans="1:59" ht="12.75" customHeight="1" x14ac:dyDescent="0.2">
      <c r="A42" s="2" t="s">
        <v>11</v>
      </c>
      <c r="B42" s="2" t="s">
        <v>1609</v>
      </c>
      <c r="C42" s="2" t="s">
        <v>1</v>
      </c>
      <c r="D42" s="2" t="s">
        <v>1</v>
      </c>
      <c r="E42" s="2" t="s">
        <v>1</v>
      </c>
      <c r="F42" s="2" t="s">
        <v>1608</v>
      </c>
      <c r="G42" s="2" t="s">
        <v>1</v>
      </c>
      <c r="H42" s="4" t="s">
        <v>1607</v>
      </c>
      <c r="I42" s="2" t="s">
        <v>1606</v>
      </c>
      <c r="J42" s="2" t="s">
        <v>1</v>
      </c>
      <c r="K42" s="2" t="s">
        <v>1</v>
      </c>
      <c r="L42" s="2" t="s">
        <v>1</v>
      </c>
      <c r="M42" s="2" t="s">
        <v>1</v>
      </c>
      <c r="N42" s="2" t="s">
        <v>1605</v>
      </c>
      <c r="O42" s="2" t="s">
        <v>1604</v>
      </c>
      <c r="P42" s="2" t="s">
        <v>1</v>
      </c>
      <c r="Q42" s="2" t="s">
        <v>1</v>
      </c>
      <c r="R42" s="2" t="s">
        <v>1</v>
      </c>
      <c r="S42" s="2" t="s">
        <v>1</v>
      </c>
      <c r="T42" s="2" t="s">
        <v>1</v>
      </c>
      <c r="U42" s="2" t="s">
        <v>1</v>
      </c>
      <c r="V42" s="2" t="s">
        <v>1</v>
      </c>
      <c r="W42" s="2" t="s">
        <v>1</v>
      </c>
      <c r="X42" s="2" t="s">
        <v>1</v>
      </c>
      <c r="Y42" s="2" t="s">
        <v>1</v>
      </c>
      <c r="Z42" s="2" t="s">
        <v>1</v>
      </c>
      <c r="AA42" s="2" t="s">
        <v>1</v>
      </c>
      <c r="AB42" s="2" t="s">
        <v>778</v>
      </c>
      <c r="AC42" s="2" t="s">
        <v>777</v>
      </c>
      <c r="AD42" s="2" t="s">
        <v>1</v>
      </c>
      <c r="AE42" s="2" t="s">
        <v>1</v>
      </c>
      <c r="AF42" s="2" t="s">
        <v>1</v>
      </c>
      <c r="AG42" s="2" t="s">
        <v>1603</v>
      </c>
      <c r="AH42" s="2">
        <v>2023</v>
      </c>
      <c r="AI42" s="2">
        <v>859</v>
      </c>
      <c r="AJ42" s="2" t="s">
        <v>1</v>
      </c>
      <c r="AK42" s="2">
        <v>1</v>
      </c>
      <c r="AL42" s="2" t="s">
        <v>1</v>
      </c>
      <c r="AM42" s="2" t="s">
        <v>1</v>
      </c>
      <c r="AN42" s="2" t="s">
        <v>1</v>
      </c>
      <c r="AO42" s="2" t="s">
        <v>1</v>
      </c>
      <c r="AP42" s="2" t="s">
        <v>1</v>
      </c>
      <c r="AQ42" s="2">
        <v>160412</v>
      </c>
      <c r="AR42" s="2" t="s">
        <v>1602</v>
      </c>
      <c r="AS42" s="3" t="str">
        <f>HYPERLINK("http://dx.doi.org/10.1016/j.scitotenv.2022.160142","http://dx.doi.org/10.1016/j.scitotenv.2022.160142")</f>
        <v>http://dx.doi.org/10.1016/j.scitotenv.2022.160142</v>
      </c>
      <c r="AT42" s="2" t="s">
        <v>1</v>
      </c>
      <c r="AU42" s="2" t="s">
        <v>467</v>
      </c>
      <c r="AV42" s="2" t="s">
        <v>1</v>
      </c>
      <c r="AW42" s="2" t="s">
        <v>1</v>
      </c>
      <c r="AX42" s="2" t="s">
        <v>1</v>
      </c>
      <c r="AY42" s="2" t="s">
        <v>1</v>
      </c>
      <c r="AZ42" s="2" t="s">
        <v>1</v>
      </c>
      <c r="BA42" s="2">
        <v>36375557</v>
      </c>
      <c r="BB42" s="2" t="s">
        <v>1</v>
      </c>
      <c r="BC42" s="2" t="s">
        <v>1</v>
      </c>
      <c r="BD42" s="2" t="s">
        <v>1</v>
      </c>
      <c r="BE42" s="2" t="s">
        <v>1</v>
      </c>
      <c r="BF42" s="2" t="s">
        <v>1601</v>
      </c>
      <c r="BG42" s="2" t="str">
        <f>HYPERLINK("https%3A%2F%2Fwww.webofscience.com%2Fwos%2Fwoscc%2Ffull-record%2FWOS:000898645700001","View Full Record in Web of Science")</f>
        <v>View Full Record in Web of Science</v>
      </c>
    </row>
    <row r="43" spans="1:59" ht="12.75" customHeight="1" x14ac:dyDescent="0.2">
      <c r="A43" s="2" t="s">
        <v>11</v>
      </c>
      <c r="B43" s="2" t="s">
        <v>1600</v>
      </c>
      <c r="C43" s="2" t="s">
        <v>1</v>
      </c>
      <c r="D43" s="2" t="s">
        <v>1</v>
      </c>
      <c r="E43" s="2" t="s">
        <v>1</v>
      </c>
      <c r="F43" s="2" t="s">
        <v>1599</v>
      </c>
      <c r="G43" s="2" t="s">
        <v>1</v>
      </c>
      <c r="H43" s="4" t="s">
        <v>1598</v>
      </c>
      <c r="I43" s="2" t="s">
        <v>1597</v>
      </c>
      <c r="J43" s="2" t="s">
        <v>1</v>
      </c>
      <c r="K43" s="2" t="s">
        <v>1</v>
      </c>
      <c r="L43" s="2" t="s">
        <v>1</v>
      </c>
      <c r="M43" s="2" t="s">
        <v>1</v>
      </c>
      <c r="N43" s="2" t="s">
        <v>1596</v>
      </c>
      <c r="O43" s="2" t="s">
        <v>1595</v>
      </c>
      <c r="P43" s="2" t="s">
        <v>1</v>
      </c>
      <c r="Q43" s="2" t="s">
        <v>1</v>
      </c>
      <c r="R43" s="2" t="s">
        <v>1</v>
      </c>
      <c r="S43" s="2" t="s">
        <v>1</v>
      </c>
      <c r="T43" s="2" t="s">
        <v>1</v>
      </c>
      <c r="U43" s="2" t="s">
        <v>1</v>
      </c>
      <c r="V43" s="2" t="s">
        <v>1</v>
      </c>
      <c r="W43" s="2" t="s">
        <v>1</v>
      </c>
      <c r="X43" s="2" t="s">
        <v>1</v>
      </c>
      <c r="Y43" s="2" t="s">
        <v>1</v>
      </c>
      <c r="Z43" s="2" t="s">
        <v>1</v>
      </c>
      <c r="AA43" s="2" t="s">
        <v>1</v>
      </c>
      <c r="AB43" s="2" t="s">
        <v>866</v>
      </c>
      <c r="AC43" s="2" t="s">
        <v>865</v>
      </c>
      <c r="AD43" s="2" t="s">
        <v>1</v>
      </c>
      <c r="AE43" s="2" t="s">
        <v>1</v>
      </c>
      <c r="AF43" s="2" t="s">
        <v>1</v>
      </c>
      <c r="AG43" s="2" t="s">
        <v>1594</v>
      </c>
      <c r="AH43" s="2">
        <v>2023</v>
      </c>
      <c r="AI43" s="2" t="s">
        <v>1</v>
      </c>
      <c r="AJ43" s="2" t="s">
        <v>1</v>
      </c>
      <c r="AK43" s="2" t="s">
        <v>1</v>
      </c>
      <c r="AL43" s="2" t="s">
        <v>1</v>
      </c>
      <c r="AM43" s="2" t="s">
        <v>1</v>
      </c>
      <c r="AN43" s="2" t="s">
        <v>1</v>
      </c>
      <c r="AO43" s="2" t="s">
        <v>1</v>
      </c>
      <c r="AP43" s="2" t="s">
        <v>1</v>
      </c>
      <c r="AQ43" s="2" t="s">
        <v>1</v>
      </c>
      <c r="AR43" s="2" t="s">
        <v>1593</v>
      </c>
      <c r="AS43" s="3" t="str">
        <f>HYPERLINK("http://dx.doi.org/10.1007/s10457-023-00828-0","http://dx.doi.org/10.1007/s10457-023-00828-0")</f>
        <v>http://dx.doi.org/10.1007/s10457-023-00828-0</v>
      </c>
      <c r="AT43" s="2" t="s">
        <v>1</v>
      </c>
      <c r="AU43" s="2" t="s">
        <v>327</v>
      </c>
      <c r="AV43" s="2" t="s">
        <v>1</v>
      </c>
      <c r="AW43" s="2" t="s">
        <v>1</v>
      </c>
      <c r="AX43" s="2" t="s">
        <v>1</v>
      </c>
      <c r="AY43" s="2" t="s">
        <v>1</v>
      </c>
      <c r="AZ43" s="2" t="s">
        <v>1</v>
      </c>
      <c r="BA43" s="2" t="s">
        <v>1</v>
      </c>
      <c r="BB43" s="2" t="s">
        <v>1</v>
      </c>
      <c r="BC43" s="2" t="s">
        <v>1</v>
      </c>
      <c r="BD43" s="2" t="s">
        <v>1</v>
      </c>
      <c r="BE43" s="2" t="s">
        <v>1</v>
      </c>
      <c r="BF43" s="2" t="s">
        <v>1592</v>
      </c>
      <c r="BG43" s="2" t="str">
        <f>HYPERLINK("https%3A%2F%2Fwww.webofscience.com%2Fwos%2Fwoscc%2Ffull-record%2FWOS:000950499400002","View Full Record in Web of Science")</f>
        <v>View Full Record in Web of Science</v>
      </c>
    </row>
    <row r="44" spans="1:59" ht="12.75" customHeight="1" x14ac:dyDescent="0.2">
      <c r="A44" s="2" t="s">
        <v>11</v>
      </c>
      <c r="B44" s="2" t="s">
        <v>1591</v>
      </c>
      <c r="C44" s="2" t="s">
        <v>1</v>
      </c>
      <c r="D44" s="2" t="s">
        <v>1</v>
      </c>
      <c r="E44" s="2" t="s">
        <v>1</v>
      </c>
      <c r="F44" s="2" t="s">
        <v>1590</v>
      </c>
      <c r="G44" s="2" t="s">
        <v>1</v>
      </c>
      <c r="H44" s="4" t="s">
        <v>1589</v>
      </c>
      <c r="I44" s="2" t="s">
        <v>1588</v>
      </c>
      <c r="J44" s="2" t="s">
        <v>1</v>
      </c>
      <c r="K44" s="2" t="s">
        <v>1</v>
      </c>
      <c r="L44" s="2" t="s">
        <v>1</v>
      </c>
      <c r="M44" s="2" t="s">
        <v>1</v>
      </c>
      <c r="N44" s="2" t="s">
        <v>1</v>
      </c>
      <c r="O44" s="2" t="s">
        <v>1</v>
      </c>
      <c r="P44" s="2" t="s">
        <v>1</v>
      </c>
      <c r="Q44" s="2" t="s">
        <v>1</v>
      </c>
      <c r="R44" s="2" t="s">
        <v>1</v>
      </c>
      <c r="S44" s="2" t="s">
        <v>1</v>
      </c>
      <c r="T44" s="2" t="s">
        <v>1</v>
      </c>
      <c r="U44" s="2" t="s">
        <v>1</v>
      </c>
      <c r="V44" s="2" t="s">
        <v>1</v>
      </c>
      <c r="W44" s="2" t="s">
        <v>1</v>
      </c>
      <c r="X44" s="2" t="s">
        <v>1</v>
      </c>
      <c r="Y44" s="2" t="s">
        <v>1</v>
      </c>
      <c r="Z44" s="2" t="s">
        <v>1</v>
      </c>
      <c r="AA44" s="2" t="s">
        <v>1</v>
      </c>
      <c r="AB44" s="2" t="s">
        <v>1</v>
      </c>
      <c r="AC44" s="2" t="s">
        <v>45</v>
      </c>
      <c r="AD44" s="2" t="s">
        <v>1</v>
      </c>
      <c r="AE44" s="2" t="s">
        <v>1</v>
      </c>
      <c r="AF44" s="2" t="s">
        <v>1</v>
      </c>
      <c r="AG44" s="2" t="s">
        <v>64</v>
      </c>
      <c r="AH44" s="2">
        <v>2023</v>
      </c>
      <c r="AI44" s="2">
        <v>45</v>
      </c>
      <c r="AJ44" s="2" t="s">
        <v>1</v>
      </c>
      <c r="AK44" s="2" t="s">
        <v>1</v>
      </c>
      <c r="AL44" s="2" t="s">
        <v>1</v>
      </c>
      <c r="AM44" s="2" t="s">
        <v>1</v>
      </c>
      <c r="AN44" s="2" t="s">
        <v>1</v>
      </c>
      <c r="AO44" s="2" t="s">
        <v>1</v>
      </c>
      <c r="AP44" s="2" t="s">
        <v>1</v>
      </c>
      <c r="AQ44" s="2" t="s">
        <v>1587</v>
      </c>
      <c r="AR44" s="2" t="s">
        <v>1586</v>
      </c>
      <c r="AS44" s="3" t="str">
        <f>HYPERLINK("http://dx.doi.org/10.1016/j.gecco.2023.e02515","http://dx.doi.org/10.1016/j.gecco.2023.e02515")</f>
        <v>http://dx.doi.org/10.1016/j.gecco.2023.e02515</v>
      </c>
      <c r="AT44" s="2" t="s">
        <v>1</v>
      </c>
      <c r="AU44" s="2" t="s">
        <v>500</v>
      </c>
      <c r="AV44" s="2" t="s">
        <v>1</v>
      </c>
      <c r="AW44" s="2" t="s">
        <v>1</v>
      </c>
      <c r="AX44" s="2" t="s">
        <v>1</v>
      </c>
      <c r="AY44" s="2" t="s">
        <v>1</v>
      </c>
      <c r="AZ44" s="2" t="s">
        <v>1</v>
      </c>
      <c r="BA44" s="2" t="s">
        <v>1</v>
      </c>
      <c r="BB44" s="2" t="s">
        <v>1</v>
      </c>
      <c r="BC44" s="2" t="s">
        <v>1</v>
      </c>
      <c r="BD44" s="2" t="s">
        <v>1</v>
      </c>
      <c r="BE44" s="2" t="s">
        <v>1</v>
      </c>
      <c r="BF44" s="2" t="s">
        <v>1585</v>
      </c>
      <c r="BG44" s="2" t="str">
        <f>HYPERLINK("https%3A%2F%2Fwww.webofscience.com%2Fwos%2Fwoscc%2Ffull-record%2FWOS:001017732000001","View Full Record in Web of Science")</f>
        <v>View Full Record in Web of Science</v>
      </c>
    </row>
    <row r="45" spans="1:59" ht="12.75" customHeight="1" x14ac:dyDescent="0.2">
      <c r="A45" s="2" t="s">
        <v>11</v>
      </c>
      <c r="B45" s="2" t="s">
        <v>1584</v>
      </c>
      <c r="C45" s="2" t="s">
        <v>1</v>
      </c>
      <c r="D45" s="2" t="s">
        <v>1</v>
      </c>
      <c r="E45" s="2" t="s">
        <v>1</v>
      </c>
      <c r="F45" s="2" t="s">
        <v>1583</v>
      </c>
      <c r="G45" s="2" t="s">
        <v>1</v>
      </c>
      <c r="H45" s="4" t="s">
        <v>1582</v>
      </c>
      <c r="I45" s="2" t="s">
        <v>1581</v>
      </c>
      <c r="J45" s="2" t="s">
        <v>1</v>
      </c>
      <c r="K45" s="2" t="s">
        <v>1</v>
      </c>
      <c r="L45" s="2" t="s">
        <v>1</v>
      </c>
      <c r="M45" s="2" t="s">
        <v>1</v>
      </c>
      <c r="N45" s="2" t="s">
        <v>1</v>
      </c>
      <c r="O45" s="2" t="s">
        <v>1580</v>
      </c>
      <c r="P45" s="2" t="s">
        <v>1</v>
      </c>
      <c r="Q45" s="2" t="s">
        <v>1</v>
      </c>
      <c r="R45" s="2" t="s">
        <v>1</v>
      </c>
      <c r="S45" s="2" t="s">
        <v>1</v>
      </c>
      <c r="T45" s="2" t="s">
        <v>1</v>
      </c>
      <c r="U45" s="2" t="s">
        <v>1</v>
      </c>
      <c r="V45" s="2" t="s">
        <v>1</v>
      </c>
      <c r="W45" s="2" t="s">
        <v>1</v>
      </c>
      <c r="X45" s="2" t="s">
        <v>1</v>
      </c>
      <c r="Y45" s="2" t="s">
        <v>1</v>
      </c>
      <c r="Z45" s="2" t="s">
        <v>1</v>
      </c>
      <c r="AA45" s="2" t="s">
        <v>1</v>
      </c>
      <c r="AB45" s="2" t="s">
        <v>1</v>
      </c>
      <c r="AC45" s="2" t="s">
        <v>79</v>
      </c>
      <c r="AD45" s="2" t="s">
        <v>1</v>
      </c>
      <c r="AE45" s="2" t="s">
        <v>1</v>
      </c>
      <c r="AF45" s="2" t="s">
        <v>1</v>
      </c>
      <c r="AG45" s="2" t="s">
        <v>14</v>
      </c>
      <c r="AH45" s="2">
        <v>2022</v>
      </c>
      <c r="AI45" s="2">
        <v>11</v>
      </c>
      <c r="AJ45" s="2">
        <v>5</v>
      </c>
      <c r="AK45" s="2" t="s">
        <v>1</v>
      </c>
      <c r="AL45" s="2" t="s">
        <v>1</v>
      </c>
      <c r="AM45" s="2" t="s">
        <v>1</v>
      </c>
      <c r="AN45" s="2" t="s">
        <v>1</v>
      </c>
      <c r="AO45" s="2" t="s">
        <v>1</v>
      </c>
      <c r="AP45" s="2" t="s">
        <v>1</v>
      </c>
      <c r="AQ45" s="2">
        <v>639</v>
      </c>
      <c r="AR45" s="2" t="s">
        <v>1579</v>
      </c>
      <c r="AS45" s="3" t="str">
        <f>HYPERLINK("http://dx.doi.org/10.3390/land11050639","http://dx.doi.org/10.3390/land11050639")</f>
        <v>http://dx.doi.org/10.3390/land11050639</v>
      </c>
      <c r="AT45" s="2" t="s">
        <v>1</v>
      </c>
      <c r="AU45" s="2" t="s">
        <v>1</v>
      </c>
      <c r="AV45" s="2" t="s">
        <v>1</v>
      </c>
      <c r="AW45" s="2" t="s">
        <v>1</v>
      </c>
      <c r="AX45" s="2" t="s">
        <v>1</v>
      </c>
      <c r="AY45" s="2" t="s">
        <v>1</v>
      </c>
      <c r="AZ45" s="2" t="s">
        <v>1</v>
      </c>
      <c r="BA45" s="2" t="s">
        <v>1</v>
      </c>
      <c r="BB45" s="2" t="s">
        <v>1</v>
      </c>
      <c r="BC45" s="2" t="s">
        <v>1</v>
      </c>
      <c r="BD45" s="2" t="s">
        <v>1</v>
      </c>
      <c r="BE45" s="2" t="s">
        <v>1</v>
      </c>
      <c r="BF45" s="2" t="s">
        <v>1578</v>
      </c>
      <c r="BG45" s="2" t="str">
        <f>HYPERLINK("https%3A%2F%2Fwww.webofscience.com%2Fwos%2Fwoscc%2Ffull-record%2FWOS:000801874100001","View Full Record in Web of Science")</f>
        <v>View Full Record in Web of Science</v>
      </c>
    </row>
    <row r="46" spans="1:59" ht="12.75" customHeight="1" x14ac:dyDescent="0.2">
      <c r="A46" s="2" t="s">
        <v>11</v>
      </c>
      <c r="B46" s="2" t="s">
        <v>1577</v>
      </c>
      <c r="C46" s="2" t="s">
        <v>1</v>
      </c>
      <c r="D46" s="2" t="s">
        <v>1</v>
      </c>
      <c r="E46" s="2" t="s">
        <v>1</v>
      </c>
      <c r="F46" s="2" t="s">
        <v>1576</v>
      </c>
      <c r="G46" s="2" t="s">
        <v>1</v>
      </c>
      <c r="H46" s="4" t="s">
        <v>1575</v>
      </c>
      <c r="I46" s="2" t="s">
        <v>1574</v>
      </c>
      <c r="J46" s="2" t="s">
        <v>1</v>
      </c>
      <c r="K46" s="2" t="s">
        <v>1</v>
      </c>
      <c r="L46" s="2" t="s">
        <v>1</v>
      </c>
      <c r="M46" s="2" t="s">
        <v>1</v>
      </c>
      <c r="N46" s="2" t="s">
        <v>1</v>
      </c>
      <c r="O46" s="2" t="s">
        <v>1</v>
      </c>
      <c r="P46" s="2" t="s">
        <v>1</v>
      </c>
      <c r="Q46" s="2" t="s">
        <v>1</v>
      </c>
      <c r="R46" s="2" t="s">
        <v>1</v>
      </c>
      <c r="S46" s="2" t="s">
        <v>1</v>
      </c>
      <c r="T46" s="2" t="s">
        <v>1</v>
      </c>
      <c r="U46" s="2" t="s">
        <v>1</v>
      </c>
      <c r="V46" s="2" t="s">
        <v>1</v>
      </c>
      <c r="W46" s="2" t="s">
        <v>1</v>
      </c>
      <c r="X46" s="2" t="s">
        <v>1</v>
      </c>
      <c r="Y46" s="2" t="s">
        <v>1</v>
      </c>
      <c r="Z46" s="2" t="s">
        <v>1</v>
      </c>
      <c r="AA46" s="2" t="s">
        <v>1</v>
      </c>
      <c r="AB46" s="2" t="s">
        <v>1573</v>
      </c>
      <c r="AC46" s="2" t="s">
        <v>1572</v>
      </c>
      <c r="AD46" s="2" t="s">
        <v>1</v>
      </c>
      <c r="AE46" s="2" t="s">
        <v>1</v>
      </c>
      <c r="AF46" s="2" t="s">
        <v>1</v>
      </c>
      <c r="AG46" s="2" t="s">
        <v>1</v>
      </c>
      <c r="AH46" s="2">
        <v>2023</v>
      </c>
      <c r="AI46" s="2">
        <v>27</v>
      </c>
      <c r="AJ46" s="2">
        <v>1</v>
      </c>
      <c r="AK46" s="2" t="s">
        <v>1</v>
      </c>
      <c r="AL46" s="2" t="s">
        <v>1</v>
      </c>
      <c r="AM46" s="2" t="s">
        <v>1</v>
      </c>
      <c r="AN46" s="2" t="s">
        <v>1</v>
      </c>
      <c r="AO46" s="2">
        <v>19</v>
      </c>
      <c r="AP46" s="2">
        <v>30</v>
      </c>
      <c r="AQ46" s="2" t="s">
        <v>1</v>
      </c>
      <c r="AR46" s="2" t="s">
        <v>1571</v>
      </c>
      <c r="AS46" s="3" t="str">
        <f>HYPERLINK("http://dx.doi.org/10.25518/1780-4507.20143","http://dx.doi.org/10.25518/1780-4507.20143")</f>
        <v>http://dx.doi.org/10.25518/1780-4507.20143</v>
      </c>
      <c r="AT46" s="2" t="s">
        <v>1</v>
      </c>
      <c r="AU46" s="2" t="s">
        <v>1</v>
      </c>
      <c r="AV46" s="2" t="s">
        <v>1</v>
      </c>
      <c r="AW46" s="2" t="s">
        <v>1</v>
      </c>
      <c r="AX46" s="2" t="s">
        <v>1</v>
      </c>
      <c r="AY46" s="2" t="s">
        <v>1</v>
      </c>
      <c r="AZ46" s="2" t="s">
        <v>1</v>
      </c>
      <c r="BA46" s="2" t="s">
        <v>1</v>
      </c>
      <c r="BB46" s="2" t="s">
        <v>1</v>
      </c>
      <c r="BC46" s="2" t="s">
        <v>1</v>
      </c>
      <c r="BD46" s="2" t="s">
        <v>1</v>
      </c>
      <c r="BE46" s="2" t="s">
        <v>1</v>
      </c>
      <c r="BF46" s="2" t="s">
        <v>1570</v>
      </c>
      <c r="BG46" s="2" t="str">
        <f>HYPERLINK("https%3A%2F%2Fwww.webofscience.com%2Fwos%2Fwoscc%2Ffull-record%2FWOS:001009896600003","View Full Record in Web of Science")</f>
        <v>View Full Record in Web of Science</v>
      </c>
    </row>
    <row r="47" spans="1:59" ht="15" customHeight="1" x14ac:dyDescent="0.2">
      <c r="A47" s="2" t="s">
        <v>11</v>
      </c>
      <c r="B47" s="2" t="s">
        <v>1569</v>
      </c>
      <c r="C47" s="2" t="s">
        <v>1</v>
      </c>
      <c r="D47" s="2" t="s">
        <v>1</v>
      </c>
      <c r="E47" s="2" t="s">
        <v>1</v>
      </c>
      <c r="F47" s="2" t="s">
        <v>1568</v>
      </c>
      <c r="G47" s="2" t="s">
        <v>1</v>
      </c>
      <c r="H47" s="4" t="s">
        <v>1567</v>
      </c>
      <c r="I47" s="2" t="s">
        <v>1566</v>
      </c>
      <c r="J47" s="2" t="s">
        <v>1</v>
      </c>
      <c r="K47" s="2" t="s">
        <v>1</v>
      </c>
      <c r="L47" s="2" t="s">
        <v>1</v>
      </c>
      <c r="M47" s="2" t="s">
        <v>1</v>
      </c>
      <c r="N47" s="2" t="s">
        <v>1</v>
      </c>
      <c r="O47" s="2" t="s">
        <v>1565</v>
      </c>
      <c r="P47" s="2" t="s">
        <v>1</v>
      </c>
      <c r="Q47" s="2" t="s">
        <v>1</v>
      </c>
      <c r="R47" s="2" t="s">
        <v>1</v>
      </c>
      <c r="S47" s="2" t="s">
        <v>1</v>
      </c>
      <c r="T47" s="2" t="s">
        <v>1</v>
      </c>
      <c r="U47" s="2" t="s">
        <v>1</v>
      </c>
      <c r="V47" s="2" t="s">
        <v>1</v>
      </c>
      <c r="W47" s="2" t="s">
        <v>1</v>
      </c>
      <c r="X47" s="2" t="s">
        <v>1</v>
      </c>
      <c r="Y47" s="2" t="s">
        <v>1</v>
      </c>
      <c r="Z47" s="2" t="s">
        <v>1</v>
      </c>
      <c r="AA47" s="2" t="s">
        <v>1</v>
      </c>
      <c r="AB47" s="2" t="s">
        <v>1564</v>
      </c>
      <c r="AC47" s="2" t="s">
        <v>1</v>
      </c>
      <c r="AD47" s="2" t="s">
        <v>1</v>
      </c>
      <c r="AE47" s="2" t="s">
        <v>1</v>
      </c>
      <c r="AF47" s="2" t="s">
        <v>1</v>
      </c>
      <c r="AG47" s="2" t="s">
        <v>72</v>
      </c>
      <c r="AH47" s="2">
        <v>2022</v>
      </c>
      <c r="AI47" s="2">
        <v>15</v>
      </c>
      <c r="AJ47" s="2" t="s">
        <v>1</v>
      </c>
      <c r="AK47" s="2" t="s">
        <v>1</v>
      </c>
      <c r="AL47" s="2" t="s">
        <v>1</v>
      </c>
      <c r="AM47" s="2" t="s">
        <v>1</v>
      </c>
      <c r="AN47" s="2" t="s">
        <v>1</v>
      </c>
      <c r="AO47" s="2" t="s">
        <v>1</v>
      </c>
      <c r="AP47" s="2" t="s">
        <v>1</v>
      </c>
      <c r="AQ47" s="2">
        <v>1.9400829221108928E+16</v>
      </c>
      <c r="AR47" s="2" t="s">
        <v>1563</v>
      </c>
      <c r="AS47" s="3" t="str">
        <f>HYPERLINK("http://dx.doi.org/10.1177/19400829221108928","http://dx.doi.org/10.1177/19400829221108928")</f>
        <v>http://dx.doi.org/10.1177/19400829221108928</v>
      </c>
      <c r="AT47" s="2" t="s">
        <v>1</v>
      </c>
      <c r="AU47" s="2" t="s">
        <v>1</v>
      </c>
      <c r="AV47" s="2" t="s">
        <v>1</v>
      </c>
      <c r="AW47" s="2" t="s">
        <v>1</v>
      </c>
      <c r="AX47" s="2" t="s">
        <v>1</v>
      </c>
      <c r="AY47" s="2" t="s">
        <v>1</v>
      </c>
      <c r="AZ47" s="2" t="s">
        <v>1</v>
      </c>
      <c r="BA47" s="2" t="s">
        <v>1</v>
      </c>
      <c r="BB47" s="2" t="s">
        <v>1</v>
      </c>
      <c r="BC47" s="2" t="s">
        <v>1</v>
      </c>
      <c r="BD47" s="2" t="s">
        <v>1</v>
      </c>
      <c r="BE47" s="2" t="s">
        <v>1</v>
      </c>
      <c r="BF47" s="2" t="s">
        <v>1562</v>
      </c>
      <c r="BG47" s="2" t="str">
        <f>HYPERLINK("https%3A%2F%2Fwww.webofscience.com%2Fwos%2Fwoscc%2Ffull-record%2FWOS:000812263300001","View Full Record in Web of Science")</f>
        <v>View Full Record in Web of Science</v>
      </c>
    </row>
    <row r="48" spans="1:59" ht="12.75" customHeight="1" x14ac:dyDescent="0.2">
      <c r="A48" s="2" t="s">
        <v>11</v>
      </c>
      <c r="B48" s="2" t="s">
        <v>1561</v>
      </c>
      <c r="C48" s="2" t="s">
        <v>1</v>
      </c>
      <c r="D48" s="2" t="s">
        <v>1</v>
      </c>
      <c r="E48" s="2" t="s">
        <v>1</v>
      </c>
      <c r="F48" s="2" t="s">
        <v>1560</v>
      </c>
      <c r="G48" s="2" t="s">
        <v>1</v>
      </c>
      <c r="H48" s="4" t="s">
        <v>1559</v>
      </c>
      <c r="I48" s="2" t="s">
        <v>1558</v>
      </c>
      <c r="J48" s="2" t="s">
        <v>1</v>
      </c>
      <c r="K48" s="2" t="s">
        <v>1</v>
      </c>
      <c r="L48" s="2" t="s">
        <v>1</v>
      </c>
      <c r="M48" s="2" t="s">
        <v>1</v>
      </c>
      <c r="N48" s="2" t="s">
        <v>1557</v>
      </c>
      <c r="O48" s="2" t="s">
        <v>1556</v>
      </c>
      <c r="P48" s="2" t="s">
        <v>1</v>
      </c>
      <c r="Q48" s="2" t="s">
        <v>1</v>
      </c>
      <c r="R48" s="2" t="s">
        <v>1</v>
      </c>
      <c r="S48" s="2" t="s">
        <v>1</v>
      </c>
      <c r="T48" s="2" t="s">
        <v>1</v>
      </c>
      <c r="U48" s="2" t="s">
        <v>1</v>
      </c>
      <c r="V48" s="2" t="s">
        <v>1</v>
      </c>
      <c r="W48" s="2" t="s">
        <v>1</v>
      </c>
      <c r="X48" s="2" t="s">
        <v>1</v>
      </c>
      <c r="Y48" s="2" t="s">
        <v>1</v>
      </c>
      <c r="Z48" s="2" t="s">
        <v>1</v>
      </c>
      <c r="AA48" s="2" t="s">
        <v>1</v>
      </c>
      <c r="AB48" s="2" t="s">
        <v>1</v>
      </c>
      <c r="AC48" s="2" t="s">
        <v>1555</v>
      </c>
      <c r="AD48" s="2" t="s">
        <v>1</v>
      </c>
      <c r="AE48" s="2" t="s">
        <v>1</v>
      </c>
      <c r="AF48" s="2" t="s">
        <v>1</v>
      </c>
      <c r="AG48" s="2" t="s">
        <v>1316</v>
      </c>
      <c r="AH48" s="2">
        <v>2021</v>
      </c>
      <c r="AI48" s="2">
        <v>10</v>
      </c>
      <c r="AJ48" s="2">
        <v>1</v>
      </c>
      <c r="AK48" s="2" t="s">
        <v>1</v>
      </c>
      <c r="AL48" s="2" t="s">
        <v>1</v>
      </c>
      <c r="AM48" s="2" t="s">
        <v>1</v>
      </c>
      <c r="AN48" s="2" t="s">
        <v>1</v>
      </c>
      <c r="AO48" s="2" t="s">
        <v>1</v>
      </c>
      <c r="AP48" s="2" t="s">
        <v>1</v>
      </c>
      <c r="AQ48" s="2">
        <v>52</v>
      </c>
      <c r="AR48" s="2" t="s">
        <v>1554</v>
      </c>
      <c r="AS48" s="3" t="str">
        <f>HYPERLINK("http://dx.doi.org/10.1186/s13717-021-00325-1","http://dx.doi.org/10.1186/s13717-021-00325-1")</f>
        <v>http://dx.doi.org/10.1186/s13717-021-00325-1</v>
      </c>
      <c r="AT48" s="2" t="s">
        <v>1</v>
      </c>
      <c r="AU48" s="2" t="s">
        <v>1</v>
      </c>
      <c r="AV48" s="2" t="s">
        <v>1</v>
      </c>
      <c r="AW48" s="2" t="s">
        <v>1</v>
      </c>
      <c r="AX48" s="2" t="s">
        <v>1</v>
      </c>
      <c r="AY48" s="2" t="s">
        <v>1</v>
      </c>
      <c r="AZ48" s="2" t="s">
        <v>1</v>
      </c>
      <c r="BA48" s="2" t="s">
        <v>1</v>
      </c>
      <c r="BB48" s="2" t="s">
        <v>1</v>
      </c>
      <c r="BC48" s="2" t="s">
        <v>1</v>
      </c>
      <c r="BD48" s="2" t="s">
        <v>1</v>
      </c>
      <c r="BE48" s="2" t="s">
        <v>1</v>
      </c>
      <c r="BF48" s="2" t="s">
        <v>1553</v>
      </c>
      <c r="BG48" s="2" t="str">
        <f>HYPERLINK("https%3A%2F%2Fwww.webofscience.com%2Fwos%2Fwoscc%2Ffull-record%2FWOS:000679394400001","View Full Record in Web of Science")</f>
        <v>View Full Record in Web of Science</v>
      </c>
    </row>
    <row r="49" spans="1:59" ht="12.75" customHeight="1" x14ac:dyDescent="0.2">
      <c r="A49" s="2" t="s">
        <v>11</v>
      </c>
      <c r="B49" s="2" t="s">
        <v>1552</v>
      </c>
      <c r="C49" s="2" t="s">
        <v>1</v>
      </c>
      <c r="D49" s="2" t="s">
        <v>1</v>
      </c>
      <c r="E49" s="2" t="s">
        <v>1</v>
      </c>
      <c r="F49" s="2" t="s">
        <v>1551</v>
      </c>
      <c r="G49" s="2" t="s">
        <v>1</v>
      </c>
      <c r="H49" s="4" t="s">
        <v>1550</v>
      </c>
      <c r="I49" s="2" t="s">
        <v>1549</v>
      </c>
      <c r="J49" s="2" t="s">
        <v>1</v>
      </c>
      <c r="K49" s="2" t="s">
        <v>1</v>
      </c>
      <c r="L49" s="2" t="s">
        <v>1</v>
      </c>
      <c r="M49" s="2" t="s">
        <v>1</v>
      </c>
      <c r="N49" s="2" t="s">
        <v>331</v>
      </c>
      <c r="O49" s="2" t="s">
        <v>1548</v>
      </c>
      <c r="P49" s="2" t="s">
        <v>1</v>
      </c>
      <c r="Q49" s="2" t="s">
        <v>1</v>
      </c>
      <c r="R49" s="2" t="s">
        <v>1</v>
      </c>
      <c r="S49" s="2" t="s">
        <v>1</v>
      </c>
      <c r="T49" s="2" t="s">
        <v>1</v>
      </c>
      <c r="U49" s="2" t="s">
        <v>1</v>
      </c>
      <c r="V49" s="2" t="s">
        <v>1</v>
      </c>
      <c r="W49" s="2" t="s">
        <v>1</v>
      </c>
      <c r="X49" s="2" t="s">
        <v>1</v>
      </c>
      <c r="Y49" s="2" t="s">
        <v>1</v>
      </c>
      <c r="Z49" s="2" t="s">
        <v>1</v>
      </c>
      <c r="AA49" s="2" t="s">
        <v>1</v>
      </c>
      <c r="AB49" s="2" t="s">
        <v>1</v>
      </c>
      <c r="AC49" s="2" t="s">
        <v>79</v>
      </c>
      <c r="AD49" s="2" t="s">
        <v>1</v>
      </c>
      <c r="AE49" s="2" t="s">
        <v>1</v>
      </c>
      <c r="AF49" s="2" t="s">
        <v>1</v>
      </c>
      <c r="AG49" s="2" t="s">
        <v>125</v>
      </c>
      <c r="AH49" s="2">
        <v>2022</v>
      </c>
      <c r="AI49" s="2">
        <v>11</v>
      </c>
      <c r="AJ49" s="2">
        <v>10</v>
      </c>
      <c r="AK49" s="2" t="s">
        <v>1</v>
      </c>
      <c r="AL49" s="2" t="s">
        <v>1</v>
      </c>
      <c r="AM49" s="2" t="s">
        <v>1</v>
      </c>
      <c r="AN49" s="2" t="s">
        <v>1</v>
      </c>
      <c r="AO49" s="2" t="s">
        <v>1</v>
      </c>
      <c r="AP49" s="2" t="s">
        <v>1</v>
      </c>
      <c r="AQ49" s="2">
        <v>1714</v>
      </c>
      <c r="AR49" s="2" t="s">
        <v>1547</v>
      </c>
      <c r="AS49" s="3" t="str">
        <f>HYPERLINK("http://dx.doi.org/10.3390/land11101714","http://dx.doi.org/10.3390/land11101714")</f>
        <v>http://dx.doi.org/10.3390/land11101714</v>
      </c>
      <c r="AT49" s="2" t="s">
        <v>1</v>
      </c>
      <c r="AU49" s="2" t="s">
        <v>1</v>
      </c>
      <c r="AV49" s="2" t="s">
        <v>1</v>
      </c>
      <c r="AW49" s="2" t="s">
        <v>1</v>
      </c>
      <c r="AX49" s="2" t="s">
        <v>1</v>
      </c>
      <c r="AY49" s="2" t="s">
        <v>1</v>
      </c>
      <c r="AZ49" s="2" t="s">
        <v>1</v>
      </c>
      <c r="BA49" s="2" t="s">
        <v>1</v>
      </c>
      <c r="BB49" s="2" t="s">
        <v>1</v>
      </c>
      <c r="BC49" s="2" t="s">
        <v>1</v>
      </c>
      <c r="BD49" s="2" t="s">
        <v>1</v>
      </c>
      <c r="BE49" s="2" t="s">
        <v>1</v>
      </c>
      <c r="BF49" s="2" t="s">
        <v>1546</v>
      </c>
      <c r="BG49" s="2" t="str">
        <f>HYPERLINK("https%3A%2F%2Fwww.webofscience.com%2Fwos%2Fwoscc%2Ffull-record%2FWOS:000875060100001","View Full Record in Web of Science")</f>
        <v>View Full Record in Web of Science</v>
      </c>
    </row>
    <row r="50" spans="1:59" ht="12.75" customHeight="1" x14ac:dyDescent="0.2">
      <c r="A50" s="2" t="s">
        <v>11</v>
      </c>
      <c r="B50" s="2" t="s">
        <v>1545</v>
      </c>
      <c r="C50" s="2" t="s">
        <v>1</v>
      </c>
      <c r="D50" s="2" t="s">
        <v>1</v>
      </c>
      <c r="E50" s="2" t="s">
        <v>1</v>
      </c>
      <c r="F50" s="2" t="s">
        <v>1544</v>
      </c>
      <c r="G50" s="2" t="s">
        <v>1</v>
      </c>
      <c r="H50" s="4" t="s">
        <v>1543</v>
      </c>
      <c r="I50" s="2" t="s">
        <v>1542</v>
      </c>
      <c r="J50" s="2" t="s">
        <v>1</v>
      </c>
      <c r="K50" s="2" t="s">
        <v>1</v>
      </c>
      <c r="L50" s="2" t="s">
        <v>1</v>
      </c>
      <c r="M50" s="2" t="s">
        <v>1</v>
      </c>
      <c r="N50" s="2" t="s">
        <v>1541</v>
      </c>
      <c r="O50" s="2" t="s">
        <v>1540</v>
      </c>
      <c r="P50" s="2" t="s">
        <v>1</v>
      </c>
      <c r="Q50" s="2" t="s">
        <v>1</v>
      </c>
      <c r="R50" s="2" t="s">
        <v>1</v>
      </c>
      <c r="S50" s="2" t="s">
        <v>1</v>
      </c>
      <c r="T50" s="2" t="s">
        <v>1</v>
      </c>
      <c r="U50" s="2" t="s">
        <v>1</v>
      </c>
      <c r="V50" s="2" t="s">
        <v>1</v>
      </c>
      <c r="W50" s="2" t="s">
        <v>1</v>
      </c>
      <c r="X50" s="2" t="s">
        <v>1</v>
      </c>
      <c r="Y50" s="2" t="s">
        <v>1</v>
      </c>
      <c r="Z50" s="2" t="s">
        <v>1</v>
      </c>
      <c r="AA50" s="2" t="s">
        <v>1</v>
      </c>
      <c r="AB50" s="2" t="s">
        <v>1</v>
      </c>
      <c r="AC50" s="2" t="s">
        <v>79</v>
      </c>
      <c r="AD50" s="2" t="s">
        <v>1</v>
      </c>
      <c r="AE50" s="2" t="s">
        <v>1</v>
      </c>
      <c r="AF50" s="2" t="s">
        <v>1</v>
      </c>
      <c r="AG50" s="2" t="s">
        <v>125</v>
      </c>
      <c r="AH50" s="2">
        <v>2022</v>
      </c>
      <c r="AI50" s="2">
        <v>11</v>
      </c>
      <c r="AJ50" s="2">
        <v>10</v>
      </c>
      <c r="AK50" s="2" t="s">
        <v>1</v>
      </c>
      <c r="AL50" s="2" t="s">
        <v>1</v>
      </c>
      <c r="AM50" s="2" t="s">
        <v>1</v>
      </c>
      <c r="AN50" s="2" t="s">
        <v>1</v>
      </c>
      <c r="AO50" s="2" t="s">
        <v>1</v>
      </c>
      <c r="AP50" s="2" t="s">
        <v>1</v>
      </c>
      <c r="AQ50" s="2">
        <v>1774</v>
      </c>
      <c r="AR50" s="2" t="s">
        <v>1539</v>
      </c>
      <c r="AS50" s="3" t="str">
        <f>HYPERLINK("http://dx.doi.org/10.3390/land11101774","http://dx.doi.org/10.3390/land11101774")</f>
        <v>http://dx.doi.org/10.3390/land11101774</v>
      </c>
      <c r="AT50" s="2" t="s">
        <v>1</v>
      </c>
      <c r="AU50" s="2" t="s">
        <v>1</v>
      </c>
      <c r="AV50" s="2" t="s">
        <v>1</v>
      </c>
      <c r="AW50" s="2" t="s">
        <v>1</v>
      </c>
      <c r="AX50" s="2" t="s">
        <v>1</v>
      </c>
      <c r="AY50" s="2" t="s">
        <v>1</v>
      </c>
      <c r="AZ50" s="2" t="s">
        <v>1</v>
      </c>
      <c r="BA50" s="2" t="s">
        <v>1</v>
      </c>
      <c r="BB50" s="2" t="s">
        <v>1</v>
      </c>
      <c r="BC50" s="2" t="s">
        <v>1</v>
      </c>
      <c r="BD50" s="2" t="s">
        <v>1</v>
      </c>
      <c r="BE50" s="2" t="s">
        <v>1</v>
      </c>
      <c r="BF50" s="2" t="s">
        <v>1538</v>
      </c>
      <c r="BG50" s="2" t="str">
        <f>HYPERLINK("https%3A%2F%2Fwww.webofscience.com%2Fwos%2Fwoscc%2Ffull-record%2FWOS:000872984100001","View Full Record in Web of Science")</f>
        <v>View Full Record in Web of Science</v>
      </c>
    </row>
    <row r="51" spans="1:59" ht="12.75" customHeight="1" x14ac:dyDescent="0.2">
      <c r="A51" s="2" t="s">
        <v>11</v>
      </c>
      <c r="B51" s="2" t="s">
        <v>1537</v>
      </c>
      <c r="C51" s="2" t="s">
        <v>1</v>
      </c>
      <c r="D51" s="2" t="s">
        <v>1</v>
      </c>
      <c r="E51" s="2" t="s">
        <v>1</v>
      </c>
      <c r="F51" s="2" t="s">
        <v>1536</v>
      </c>
      <c r="G51" s="2" t="s">
        <v>1</v>
      </c>
      <c r="H51" s="4" t="s">
        <v>1535</v>
      </c>
      <c r="I51" s="2" t="s">
        <v>1534</v>
      </c>
      <c r="J51" s="2" t="s">
        <v>1</v>
      </c>
      <c r="K51" s="2" t="s">
        <v>1</v>
      </c>
      <c r="L51" s="2" t="s">
        <v>1</v>
      </c>
      <c r="M51" s="2" t="s">
        <v>1</v>
      </c>
      <c r="N51" s="2" t="s">
        <v>1</v>
      </c>
      <c r="O51" s="2" t="s">
        <v>1341</v>
      </c>
      <c r="P51" s="2" t="s">
        <v>1</v>
      </c>
      <c r="Q51" s="2" t="s">
        <v>1</v>
      </c>
      <c r="R51" s="2" t="s">
        <v>1</v>
      </c>
      <c r="S51" s="2" t="s">
        <v>1</v>
      </c>
      <c r="T51" s="2" t="s">
        <v>1</v>
      </c>
      <c r="U51" s="2" t="s">
        <v>1</v>
      </c>
      <c r="V51" s="2" t="s">
        <v>1</v>
      </c>
      <c r="W51" s="2" t="s">
        <v>1</v>
      </c>
      <c r="X51" s="2" t="s">
        <v>1</v>
      </c>
      <c r="Y51" s="2" t="s">
        <v>1</v>
      </c>
      <c r="Z51" s="2" t="s">
        <v>1</v>
      </c>
      <c r="AA51" s="2" t="s">
        <v>1</v>
      </c>
      <c r="AB51" s="2" t="s">
        <v>1</v>
      </c>
      <c r="AC51" s="2" t="s">
        <v>743</v>
      </c>
      <c r="AD51" s="2" t="s">
        <v>1</v>
      </c>
      <c r="AE51" s="2" t="s">
        <v>1</v>
      </c>
      <c r="AF51" s="2" t="s">
        <v>1</v>
      </c>
      <c r="AG51" s="2" t="s">
        <v>296</v>
      </c>
      <c r="AH51" s="2">
        <v>2021</v>
      </c>
      <c r="AI51" s="2">
        <v>7</v>
      </c>
      <c r="AJ51" s="2">
        <v>7</v>
      </c>
      <c r="AK51" s="2" t="s">
        <v>1</v>
      </c>
      <c r="AL51" s="2" t="s">
        <v>1</v>
      </c>
      <c r="AM51" s="2" t="s">
        <v>1</v>
      </c>
      <c r="AN51" s="2" t="s">
        <v>1</v>
      </c>
      <c r="AO51" s="2" t="s">
        <v>1</v>
      </c>
      <c r="AP51" s="2" t="s">
        <v>1</v>
      </c>
      <c r="AQ51" s="2" t="s">
        <v>1533</v>
      </c>
      <c r="AR51" s="2" t="s">
        <v>1532</v>
      </c>
      <c r="AS51" s="3" t="str">
        <f>HYPERLINK("http://dx.doi.org/10.1016/j.heliyon.2021.e07642","http://dx.doi.org/10.1016/j.heliyon.2021.e07642")</f>
        <v>http://dx.doi.org/10.1016/j.heliyon.2021.e07642</v>
      </c>
      <c r="AT51" s="2" t="s">
        <v>1</v>
      </c>
      <c r="AU51" s="2" t="s">
        <v>178</v>
      </c>
      <c r="AV51" s="2" t="s">
        <v>1</v>
      </c>
      <c r="AW51" s="2" t="s">
        <v>1</v>
      </c>
      <c r="AX51" s="2" t="s">
        <v>1</v>
      </c>
      <c r="AY51" s="2" t="s">
        <v>1</v>
      </c>
      <c r="AZ51" s="2" t="s">
        <v>1</v>
      </c>
      <c r="BA51" s="2">
        <v>34377861</v>
      </c>
      <c r="BB51" s="2" t="s">
        <v>1</v>
      </c>
      <c r="BC51" s="2" t="s">
        <v>1</v>
      </c>
      <c r="BD51" s="2" t="s">
        <v>1</v>
      </c>
      <c r="BE51" s="2" t="s">
        <v>1</v>
      </c>
      <c r="BF51" s="2" t="s">
        <v>1531</v>
      </c>
      <c r="BG51" s="2" t="str">
        <f>HYPERLINK("https%3A%2F%2Fwww.webofscience.com%2Fwos%2Fwoscc%2Ffull-record%2FWOS:000700484300001","View Full Record in Web of Science")</f>
        <v>View Full Record in Web of Science</v>
      </c>
    </row>
    <row r="52" spans="1:59" ht="12.75" customHeight="1" x14ac:dyDescent="0.2">
      <c r="A52" s="2" t="s">
        <v>11</v>
      </c>
      <c r="B52" s="2" t="s">
        <v>1530</v>
      </c>
      <c r="C52" s="2" t="s">
        <v>1</v>
      </c>
      <c r="D52" s="2" t="s">
        <v>1</v>
      </c>
      <c r="E52" s="2" t="s">
        <v>1</v>
      </c>
      <c r="F52" s="2" t="s">
        <v>1529</v>
      </c>
      <c r="G52" s="2" t="s">
        <v>1</v>
      </c>
      <c r="H52" s="4" t="s">
        <v>1528</v>
      </c>
      <c r="I52" s="2" t="s">
        <v>1527</v>
      </c>
      <c r="J52" s="2" t="s">
        <v>1</v>
      </c>
      <c r="K52" s="2" t="s">
        <v>1</v>
      </c>
      <c r="L52" s="2" t="s">
        <v>1</v>
      </c>
      <c r="M52" s="2" t="s">
        <v>1</v>
      </c>
      <c r="N52" s="2" t="s">
        <v>1</v>
      </c>
      <c r="O52" s="2" t="s">
        <v>1</v>
      </c>
      <c r="P52" s="2" t="s">
        <v>1</v>
      </c>
      <c r="Q52" s="2" t="s">
        <v>1</v>
      </c>
      <c r="R52" s="2" t="s">
        <v>1</v>
      </c>
      <c r="S52" s="2" t="s">
        <v>1</v>
      </c>
      <c r="T52" s="2" t="s">
        <v>1</v>
      </c>
      <c r="U52" s="2" t="s">
        <v>1</v>
      </c>
      <c r="V52" s="2" t="s">
        <v>1</v>
      </c>
      <c r="W52" s="2" t="s">
        <v>1</v>
      </c>
      <c r="X52" s="2" t="s">
        <v>1</v>
      </c>
      <c r="Y52" s="2" t="s">
        <v>1</v>
      </c>
      <c r="Z52" s="2" t="s">
        <v>1</v>
      </c>
      <c r="AA52" s="2" t="s">
        <v>1</v>
      </c>
      <c r="AB52" s="2" t="s">
        <v>1526</v>
      </c>
      <c r="AC52" s="2" t="s">
        <v>1525</v>
      </c>
      <c r="AD52" s="2" t="s">
        <v>1</v>
      </c>
      <c r="AE52" s="2" t="s">
        <v>1</v>
      </c>
      <c r="AF52" s="2" t="s">
        <v>1</v>
      </c>
      <c r="AG52" s="2" t="s">
        <v>1524</v>
      </c>
      <c r="AH52" s="2">
        <v>2022</v>
      </c>
      <c r="AI52" s="2" t="s">
        <v>1</v>
      </c>
      <c r="AJ52" s="2" t="s">
        <v>1</v>
      </c>
      <c r="AK52" s="2" t="s">
        <v>1</v>
      </c>
      <c r="AL52" s="2" t="s">
        <v>1</v>
      </c>
      <c r="AM52" s="2" t="s">
        <v>1</v>
      </c>
      <c r="AN52" s="2" t="s">
        <v>1</v>
      </c>
      <c r="AO52" s="2" t="s">
        <v>1</v>
      </c>
      <c r="AP52" s="2" t="s">
        <v>1</v>
      </c>
      <c r="AQ52" s="2" t="s">
        <v>1</v>
      </c>
      <c r="AR52" s="2" t="s">
        <v>1523</v>
      </c>
      <c r="AS52" s="3" t="str">
        <f>HYPERLINK("http://dx.doi.org/10.1093/forestry/cpac057","http://dx.doi.org/10.1093/forestry/cpac057")</f>
        <v>http://dx.doi.org/10.1093/forestry/cpac057</v>
      </c>
      <c r="AT52" s="2" t="s">
        <v>1</v>
      </c>
      <c r="AU52" s="2" t="s">
        <v>993</v>
      </c>
      <c r="AV52" s="2" t="s">
        <v>1</v>
      </c>
      <c r="AW52" s="2" t="s">
        <v>1</v>
      </c>
      <c r="AX52" s="2" t="s">
        <v>1</v>
      </c>
      <c r="AY52" s="2" t="s">
        <v>1</v>
      </c>
      <c r="AZ52" s="2" t="s">
        <v>1</v>
      </c>
      <c r="BA52" s="2" t="s">
        <v>1</v>
      </c>
      <c r="BB52" s="2" t="s">
        <v>1</v>
      </c>
      <c r="BC52" s="2" t="s">
        <v>1</v>
      </c>
      <c r="BD52" s="2" t="s">
        <v>1</v>
      </c>
      <c r="BE52" s="2" t="s">
        <v>1</v>
      </c>
      <c r="BF52" s="2" t="s">
        <v>1522</v>
      </c>
      <c r="BG52" s="2" t="str">
        <f>HYPERLINK("https%3A%2F%2Fwww.webofscience.com%2Fwos%2Fwoscc%2Ffull-record%2FWOS:000905246900001","View Full Record in Web of Science")</f>
        <v>View Full Record in Web of Science</v>
      </c>
    </row>
    <row r="53" spans="1:59" ht="12.75" customHeight="1" x14ac:dyDescent="0.2">
      <c r="A53" s="2" t="s">
        <v>11</v>
      </c>
      <c r="B53" s="2" t="s">
        <v>1521</v>
      </c>
      <c r="C53" s="2" t="s">
        <v>1</v>
      </c>
      <c r="D53" s="2" t="s">
        <v>1</v>
      </c>
      <c r="E53" s="2" t="s">
        <v>1</v>
      </c>
      <c r="F53" s="2" t="s">
        <v>1520</v>
      </c>
      <c r="G53" s="2" t="s">
        <v>1</v>
      </c>
      <c r="H53" s="4" t="s">
        <v>1519</v>
      </c>
      <c r="I53" s="2" t="s">
        <v>1518</v>
      </c>
      <c r="J53" s="2" t="s">
        <v>1</v>
      </c>
      <c r="K53" s="2" t="s">
        <v>1</v>
      </c>
      <c r="L53" s="2" t="s">
        <v>1</v>
      </c>
      <c r="M53" s="2" t="s">
        <v>1</v>
      </c>
      <c r="N53" s="2" t="s">
        <v>1</v>
      </c>
      <c r="O53" s="2" t="s">
        <v>1517</v>
      </c>
      <c r="P53" s="2" t="s">
        <v>1</v>
      </c>
      <c r="Q53" s="2" t="s">
        <v>1</v>
      </c>
      <c r="R53" s="2" t="s">
        <v>1</v>
      </c>
      <c r="S53" s="2" t="s">
        <v>1</v>
      </c>
      <c r="T53" s="2" t="s">
        <v>1</v>
      </c>
      <c r="U53" s="2" t="s">
        <v>1</v>
      </c>
      <c r="V53" s="2" t="s">
        <v>1</v>
      </c>
      <c r="W53" s="2" t="s">
        <v>1</v>
      </c>
      <c r="X53" s="2" t="s">
        <v>1</v>
      </c>
      <c r="Y53" s="2" t="s">
        <v>1</v>
      </c>
      <c r="Z53" s="2" t="s">
        <v>1</v>
      </c>
      <c r="AA53" s="2" t="s">
        <v>1</v>
      </c>
      <c r="AB53" s="2" t="s">
        <v>778</v>
      </c>
      <c r="AC53" s="2" t="s">
        <v>777</v>
      </c>
      <c r="AD53" s="2" t="s">
        <v>1</v>
      </c>
      <c r="AE53" s="2" t="s">
        <v>1</v>
      </c>
      <c r="AF53" s="2" t="s">
        <v>1</v>
      </c>
      <c r="AG53" s="2" t="s">
        <v>1516</v>
      </c>
      <c r="AH53" s="2">
        <v>2022</v>
      </c>
      <c r="AI53" s="2">
        <v>850</v>
      </c>
      <c r="AJ53" s="2" t="s">
        <v>1</v>
      </c>
      <c r="AK53" s="2" t="s">
        <v>1</v>
      </c>
      <c r="AL53" s="2" t="s">
        <v>1</v>
      </c>
      <c r="AM53" s="2" t="s">
        <v>1</v>
      </c>
      <c r="AN53" s="2" t="s">
        <v>1</v>
      </c>
      <c r="AO53" s="2" t="s">
        <v>1</v>
      </c>
      <c r="AP53" s="2" t="s">
        <v>1</v>
      </c>
      <c r="AQ53" s="2">
        <v>158006</v>
      </c>
      <c r="AR53" s="2" t="s">
        <v>1515</v>
      </c>
      <c r="AS53" s="3" t="str">
        <f>HYPERLINK("http://dx.doi.org/10.1016/j.scitotenv.2022.158006","http://dx.doi.org/10.1016/j.scitotenv.2022.158006")</f>
        <v>http://dx.doi.org/10.1016/j.scitotenv.2022.158006</v>
      </c>
      <c r="AT53" s="2" t="s">
        <v>1</v>
      </c>
      <c r="AU53" s="2" t="s">
        <v>62</v>
      </c>
      <c r="AV53" s="2" t="s">
        <v>1</v>
      </c>
      <c r="AW53" s="2" t="s">
        <v>1</v>
      </c>
      <c r="AX53" s="2" t="s">
        <v>1</v>
      </c>
      <c r="AY53" s="2" t="s">
        <v>1</v>
      </c>
      <c r="AZ53" s="2" t="s">
        <v>1</v>
      </c>
      <c r="BA53" s="2">
        <v>35970468</v>
      </c>
      <c r="BB53" s="2" t="s">
        <v>1</v>
      </c>
      <c r="BC53" s="2" t="s">
        <v>1</v>
      </c>
      <c r="BD53" s="2" t="s">
        <v>1</v>
      </c>
      <c r="BE53" s="2" t="s">
        <v>1</v>
      </c>
      <c r="BF53" s="2" t="s">
        <v>1514</v>
      </c>
      <c r="BG53" s="2" t="str">
        <f>HYPERLINK("https%3A%2F%2Fwww.webofscience.com%2Fwos%2Fwoscc%2Ffull-record%2FWOS:000860511700015","View Full Record in Web of Science")</f>
        <v>View Full Record in Web of Science</v>
      </c>
    </row>
    <row r="54" spans="1:59" ht="12.75" customHeight="1" x14ac:dyDescent="0.2">
      <c r="A54" s="2" t="s">
        <v>11</v>
      </c>
      <c r="B54" s="2" t="s">
        <v>1513</v>
      </c>
      <c r="C54" s="2" t="s">
        <v>1</v>
      </c>
      <c r="D54" s="2" t="s">
        <v>1</v>
      </c>
      <c r="E54" s="2" t="s">
        <v>1</v>
      </c>
      <c r="F54" s="2" t="s">
        <v>1512</v>
      </c>
      <c r="G54" s="2" t="s">
        <v>1</v>
      </c>
      <c r="H54" s="4" t="s">
        <v>1511</v>
      </c>
      <c r="I54" s="2" t="s">
        <v>1510</v>
      </c>
      <c r="J54" s="2" t="s">
        <v>1</v>
      </c>
      <c r="K54" s="2" t="s">
        <v>1</v>
      </c>
      <c r="L54" s="2" t="s">
        <v>1</v>
      </c>
      <c r="M54" s="2" t="s">
        <v>1</v>
      </c>
      <c r="N54" s="2" t="s">
        <v>1</v>
      </c>
      <c r="O54" s="2" t="s">
        <v>1</v>
      </c>
      <c r="P54" s="2" t="s">
        <v>1</v>
      </c>
      <c r="Q54" s="2" t="s">
        <v>1</v>
      </c>
      <c r="R54" s="2" t="s">
        <v>1</v>
      </c>
      <c r="S54" s="2" t="s">
        <v>1</v>
      </c>
      <c r="T54" s="2" t="s">
        <v>1</v>
      </c>
      <c r="U54" s="2" t="s">
        <v>1</v>
      </c>
      <c r="V54" s="2" t="s">
        <v>1</v>
      </c>
      <c r="W54" s="2" t="s">
        <v>1</v>
      </c>
      <c r="X54" s="2" t="s">
        <v>1</v>
      </c>
      <c r="Y54" s="2" t="s">
        <v>1</v>
      </c>
      <c r="Z54" s="2" t="s">
        <v>1</v>
      </c>
      <c r="AA54" s="2" t="s">
        <v>1</v>
      </c>
      <c r="AB54" s="2" t="s">
        <v>1</v>
      </c>
      <c r="AC54" s="2" t="s">
        <v>743</v>
      </c>
      <c r="AD54" s="2" t="s">
        <v>1</v>
      </c>
      <c r="AE54" s="2" t="s">
        <v>1</v>
      </c>
      <c r="AF54" s="2" t="s">
        <v>1</v>
      </c>
      <c r="AG54" s="2" t="s">
        <v>125</v>
      </c>
      <c r="AH54" s="2">
        <v>2022</v>
      </c>
      <c r="AI54" s="2">
        <v>8</v>
      </c>
      <c r="AJ54" s="2">
        <v>10</v>
      </c>
      <c r="AK54" s="2" t="s">
        <v>1</v>
      </c>
      <c r="AL54" s="2" t="s">
        <v>1</v>
      </c>
      <c r="AM54" s="2" t="s">
        <v>1</v>
      </c>
      <c r="AN54" s="2" t="s">
        <v>1</v>
      </c>
      <c r="AO54" s="2" t="s">
        <v>1</v>
      </c>
      <c r="AP54" s="2" t="s">
        <v>1</v>
      </c>
      <c r="AQ54" s="2" t="s">
        <v>1509</v>
      </c>
      <c r="AR54" s="2" t="s">
        <v>1508</v>
      </c>
      <c r="AS54" s="3" t="str">
        <f>HYPERLINK("http://dx.doi.org/10.1016/j.heliyon.2022.e11163","http://dx.doi.org/10.1016/j.heliyon.2022.e11163")</f>
        <v>http://dx.doi.org/10.1016/j.heliyon.2022.e11163</v>
      </c>
      <c r="AT54" s="2" t="s">
        <v>1</v>
      </c>
      <c r="AU54" s="2" t="s">
        <v>223</v>
      </c>
      <c r="AV54" s="2" t="s">
        <v>1</v>
      </c>
      <c r="AW54" s="2" t="s">
        <v>1</v>
      </c>
      <c r="AX54" s="2" t="s">
        <v>1</v>
      </c>
      <c r="AY54" s="2" t="s">
        <v>1</v>
      </c>
      <c r="AZ54" s="2" t="s">
        <v>1</v>
      </c>
      <c r="BA54" s="2">
        <v>36339994</v>
      </c>
      <c r="BB54" s="2" t="s">
        <v>1</v>
      </c>
      <c r="BC54" s="2" t="s">
        <v>1</v>
      </c>
      <c r="BD54" s="2" t="s">
        <v>1</v>
      </c>
      <c r="BE54" s="2" t="s">
        <v>1</v>
      </c>
      <c r="BF54" s="2" t="s">
        <v>1507</v>
      </c>
      <c r="BG54" s="2" t="str">
        <f>HYPERLINK("https%3A%2F%2Fwww.webofscience.com%2Fwos%2Fwoscc%2Ffull-record%2FWOS:000920147000001","View Full Record in Web of Science")</f>
        <v>View Full Record in Web of Science</v>
      </c>
    </row>
    <row r="55" spans="1:59" ht="12.75" customHeight="1" x14ac:dyDescent="0.2">
      <c r="A55" s="2" t="s">
        <v>11</v>
      </c>
      <c r="B55" s="2" t="s">
        <v>1506</v>
      </c>
      <c r="C55" s="2" t="s">
        <v>1</v>
      </c>
      <c r="D55" s="2" t="s">
        <v>1</v>
      </c>
      <c r="E55" s="2" t="s">
        <v>1</v>
      </c>
      <c r="F55" s="2" t="s">
        <v>1505</v>
      </c>
      <c r="G55" s="2" t="s">
        <v>1</v>
      </c>
      <c r="H55" s="4" t="s">
        <v>1504</v>
      </c>
      <c r="I55" s="2" t="s">
        <v>1503</v>
      </c>
      <c r="J55" s="2" t="s">
        <v>1</v>
      </c>
      <c r="K55" s="2" t="s">
        <v>1</v>
      </c>
      <c r="L55" s="2" t="s">
        <v>1</v>
      </c>
      <c r="M55" s="2" t="s">
        <v>1</v>
      </c>
      <c r="N55" s="2" t="s">
        <v>1502</v>
      </c>
      <c r="O55" s="2" t="s">
        <v>1501</v>
      </c>
      <c r="P55" s="2" t="s">
        <v>1</v>
      </c>
      <c r="Q55" s="2" t="s">
        <v>1</v>
      </c>
      <c r="R55" s="2" t="s">
        <v>1</v>
      </c>
      <c r="S55" s="2" t="s">
        <v>1</v>
      </c>
      <c r="T55" s="2" t="s">
        <v>1</v>
      </c>
      <c r="U55" s="2" t="s">
        <v>1</v>
      </c>
      <c r="V55" s="2" t="s">
        <v>1</v>
      </c>
      <c r="W55" s="2" t="s">
        <v>1</v>
      </c>
      <c r="X55" s="2" t="s">
        <v>1</v>
      </c>
      <c r="Y55" s="2" t="s">
        <v>1</v>
      </c>
      <c r="Z55" s="2" t="s">
        <v>1</v>
      </c>
      <c r="AA55" s="2" t="s">
        <v>1</v>
      </c>
      <c r="AB55" s="2" t="s">
        <v>1484</v>
      </c>
      <c r="AC55" s="2" t="s">
        <v>1483</v>
      </c>
      <c r="AD55" s="2" t="s">
        <v>1</v>
      </c>
      <c r="AE55" s="2" t="s">
        <v>1</v>
      </c>
      <c r="AF55" s="2" t="s">
        <v>1</v>
      </c>
      <c r="AG55" s="2" t="s">
        <v>876</v>
      </c>
      <c r="AH55" s="2">
        <v>2023</v>
      </c>
      <c r="AI55" s="2">
        <v>328</v>
      </c>
      <c r="AJ55" s="2" t="s">
        <v>1</v>
      </c>
      <c r="AK55" s="2" t="s">
        <v>1</v>
      </c>
      <c r="AL55" s="2" t="s">
        <v>1</v>
      </c>
      <c r="AM55" s="2" t="s">
        <v>1</v>
      </c>
      <c r="AN55" s="2" t="s">
        <v>1</v>
      </c>
      <c r="AO55" s="2" t="s">
        <v>1</v>
      </c>
      <c r="AP55" s="2" t="s">
        <v>1</v>
      </c>
      <c r="AQ55" s="2">
        <v>116891</v>
      </c>
      <c r="AR55" s="2" t="s">
        <v>1500</v>
      </c>
      <c r="AS55" s="3" t="str">
        <f>HYPERLINK("http://dx.doi.org/10.1016/j.jenvman.2022.116891","http://dx.doi.org/10.1016/j.jenvman.2022.116891")</f>
        <v>http://dx.doi.org/10.1016/j.jenvman.2022.116891</v>
      </c>
      <c r="AT55" s="2" t="s">
        <v>1</v>
      </c>
      <c r="AU55" s="2" t="s">
        <v>993</v>
      </c>
      <c r="AV55" s="2" t="s">
        <v>1</v>
      </c>
      <c r="AW55" s="2" t="s">
        <v>1</v>
      </c>
      <c r="AX55" s="2" t="s">
        <v>1</v>
      </c>
      <c r="AY55" s="2" t="s">
        <v>1</v>
      </c>
      <c r="AZ55" s="2" t="s">
        <v>1</v>
      </c>
      <c r="BA55" s="2">
        <v>36521219</v>
      </c>
      <c r="BB55" s="2" t="s">
        <v>1</v>
      </c>
      <c r="BC55" s="2" t="s">
        <v>1</v>
      </c>
      <c r="BD55" s="2" t="s">
        <v>1</v>
      </c>
      <c r="BE55" s="2" t="s">
        <v>1</v>
      </c>
      <c r="BF55" s="2" t="s">
        <v>1499</v>
      </c>
      <c r="BG55" s="2" t="str">
        <f>HYPERLINK("https%3A%2F%2Fwww.webofscience.com%2Fwos%2Fwoscc%2Ffull-record%2FWOS:000900159600004","View Full Record in Web of Science")</f>
        <v>View Full Record in Web of Science</v>
      </c>
    </row>
    <row r="56" spans="1:59" ht="12.75" customHeight="1" x14ac:dyDescent="0.2">
      <c r="A56" s="2" t="s">
        <v>11</v>
      </c>
      <c r="B56" s="2" t="s">
        <v>1498</v>
      </c>
      <c r="C56" s="2" t="s">
        <v>1</v>
      </c>
      <c r="D56" s="2" t="s">
        <v>1</v>
      </c>
      <c r="E56" s="2" t="s">
        <v>1</v>
      </c>
      <c r="F56" s="2" t="s">
        <v>1497</v>
      </c>
      <c r="G56" s="2" t="s">
        <v>1</v>
      </c>
      <c r="H56" s="4" t="s">
        <v>1496</v>
      </c>
      <c r="I56" s="2" t="s">
        <v>1495</v>
      </c>
      <c r="J56" s="2" t="s">
        <v>1</v>
      </c>
      <c r="K56" s="2" t="s">
        <v>1</v>
      </c>
      <c r="L56" s="2" t="s">
        <v>1</v>
      </c>
      <c r="M56" s="2" t="s">
        <v>1</v>
      </c>
      <c r="N56" s="2" t="s">
        <v>1</v>
      </c>
      <c r="O56" s="2" t="s">
        <v>1494</v>
      </c>
      <c r="P56" s="2" t="s">
        <v>1</v>
      </c>
      <c r="Q56" s="2" t="s">
        <v>1</v>
      </c>
      <c r="R56" s="2" t="s">
        <v>1</v>
      </c>
      <c r="S56" s="2" t="s">
        <v>1</v>
      </c>
      <c r="T56" s="2" t="s">
        <v>1</v>
      </c>
      <c r="U56" s="2" t="s">
        <v>1</v>
      </c>
      <c r="V56" s="2" t="s">
        <v>1</v>
      </c>
      <c r="W56" s="2" t="s">
        <v>1</v>
      </c>
      <c r="X56" s="2" t="s">
        <v>1</v>
      </c>
      <c r="Y56" s="2" t="s">
        <v>1</v>
      </c>
      <c r="Z56" s="2" t="s">
        <v>1</v>
      </c>
      <c r="AA56" s="2" t="s">
        <v>1</v>
      </c>
      <c r="AB56" s="2" t="s">
        <v>1</v>
      </c>
      <c r="AC56" s="2" t="s">
        <v>743</v>
      </c>
      <c r="AD56" s="2" t="s">
        <v>1</v>
      </c>
      <c r="AE56" s="2" t="s">
        <v>1</v>
      </c>
      <c r="AF56" s="2" t="s">
        <v>1</v>
      </c>
      <c r="AG56" s="2" t="s">
        <v>318</v>
      </c>
      <c r="AH56" s="2">
        <v>2023</v>
      </c>
      <c r="AI56" s="2">
        <v>9</v>
      </c>
      <c r="AJ56" s="2">
        <v>4</v>
      </c>
      <c r="AK56" s="2" t="s">
        <v>1</v>
      </c>
      <c r="AL56" s="2" t="s">
        <v>1</v>
      </c>
      <c r="AM56" s="2" t="s">
        <v>1</v>
      </c>
      <c r="AN56" s="2" t="s">
        <v>1</v>
      </c>
      <c r="AO56" s="2" t="s">
        <v>1</v>
      </c>
      <c r="AP56" s="2" t="s">
        <v>1</v>
      </c>
      <c r="AQ56" s="2" t="s">
        <v>1493</v>
      </c>
      <c r="AR56" s="2" t="s">
        <v>1492</v>
      </c>
      <c r="AS56" s="3" t="str">
        <f>HYPERLINK("http://dx.doi.org/10.1016/j.heliyon.2023.e15151","http://dx.doi.org/10.1016/j.heliyon.2023.e15151")</f>
        <v>http://dx.doi.org/10.1016/j.heliyon.2023.e15151</v>
      </c>
      <c r="AT56" s="2" t="s">
        <v>1</v>
      </c>
      <c r="AU56" s="2" t="s">
        <v>1</v>
      </c>
      <c r="AV56" s="2" t="s">
        <v>1</v>
      </c>
      <c r="AW56" s="2" t="s">
        <v>1</v>
      </c>
      <c r="AX56" s="2" t="s">
        <v>1</v>
      </c>
      <c r="AY56" s="2" t="s">
        <v>1</v>
      </c>
      <c r="AZ56" s="2" t="s">
        <v>1</v>
      </c>
      <c r="BA56" s="2">
        <v>37095960</v>
      </c>
      <c r="BB56" s="2" t="s">
        <v>1</v>
      </c>
      <c r="BC56" s="2" t="s">
        <v>1</v>
      </c>
      <c r="BD56" s="2" t="s">
        <v>1</v>
      </c>
      <c r="BE56" s="2" t="s">
        <v>1</v>
      </c>
      <c r="BF56" s="2" t="s">
        <v>1491</v>
      </c>
      <c r="BG56" s="2" t="str">
        <f>HYPERLINK("https%3A%2F%2Fwww.webofscience.com%2Fwos%2Fwoscc%2Ffull-record%2FWOS:000996298300001","View Full Record in Web of Science")</f>
        <v>View Full Record in Web of Science</v>
      </c>
    </row>
    <row r="57" spans="1:59" ht="12.75" customHeight="1" x14ac:dyDescent="0.2">
      <c r="A57" s="2" t="s">
        <v>11</v>
      </c>
      <c r="B57" s="2" t="s">
        <v>1490</v>
      </c>
      <c r="C57" s="2" t="s">
        <v>1</v>
      </c>
      <c r="D57" s="2" t="s">
        <v>1</v>
      </c>
      <c r="E57" s="2" t="s">
        <v>1</v>
      </c>
      <c r="F57" s="2" t="s">
        <v>1489</v>
      </c>
      <c r="G57" s="2" t="s">
        <v>1</v>
      </c>
      <c r="H57" s="4" t="s">
        <v>1488</v>
      </c>
      <c r="I57" s="2" t="s">
        <v>1487</v>
      </c>
      <c r="J57" s="2" t="s">
        <v>1</v>
      </c>
      <c r="K57" s="2" t="s">
        <v>1</v>
      </c>
      <c r="L57" s="2" t="s">
        <v>1</v>
      </c>
      <c r="M57" s="2" t="s">
        <v>1</v>
      </c>
      <c r="N57" s="2" t="s">
        <v>1486</v>
      </c>
      <c r="O57" s="2" t="s">
        <v>1485</v>
      </c>
      <c r="P57" s="2" t="s">
        <v>1</v>
      </c>
      <c r="Q57" s="2" t="s">
        <v>1</v>
      </c>
      <c r="R57" s="2" t="s">
        <v>1</v>
      </c>
      <c r="S57" s="2" t="s">
        <v>1</v>
      </c>
      <c r="T57" s="2" t="s">
        <v>1</v>
      </c>
      <c r="U57" s="2" t="s">
        <v>1</v>
      </c>
      <c r="V57" s="2" t="s">
        <v>1</v>
      </c>
      <c r="W57" s="2" t="s">
        <v>1</v>
      </c>
      <c r="X57" s="2" t="s">
        <v>1</v>
      </c>
      <c r="Y57" s="2" t="s">
        <v>1</v>
      </c>
      <c r="Z57" s="2" t="s">
        <v>1</v>
      </c>
      <c r="AA57" s="2" t="s">
        <v>1</v>
      </c>
      <c r="AB57" s="2" t="s">
        <v>1484</v>
      </c>
      <c r="AC57" s="2" t="s">
        <v>1483</v>
      </c>
      <c r="AD57" s="2" t="s">
        <v>1</v>
      </c>
      <c r="AE57" s="2" t="s">
        <v>1</v>
      </c>
      <c r="AF57" s="2" t="s">
        <v>1</v>
      </c>
      <c r="AG57" s="2" t="s">
        <v>1482</v>
      </c>
      <c r="AH57" s="2">
        <v>2022</v>
      </c>
      <c r="AI57" s="2">
        <v>317</v>
      </c>
      <c r="AJ57" s="2" t="s">
        <v>1</v>
      </c>
      <c r="AK57" s="2" t="s">
        <v>1</v>
      </c>
      <c r="AL57" s="2" t="s">
        <v>1</v>
      </c>
      <c r="AM57" s="2" t="s">
        <v>1</v>
      </c>
      <c r="AN57" s="2" t="s">
        <v>1</v>
      </c>
      <c r="AO57" s="2" t="s">
        <v>1</v>
      </c>
      <c r="AP57" s="2" t="s">
        <v>1</v>
      </c>
      <c r="AQ57" s="2">
        <v>115482</v>
      </c>
      <c r="AR57" s="2" t="s">
        <v>1481</v>
      </c>
      <c r="AS57" s="3" t="str">
        <f>HYPERLINK("http://dx.doi.org/10.1016/j.jenvman.2022.115482","http://dx.doi.org/10.1016/j.jenvman.2022.115482")</f>
        <v>http://dx.doi.org/10.1016/j.jenvman.2022.115482</v>
      </c>
      <c r="AT57" s="2" t="s">
        <v>1</v>
      </c>
      <c r="AU57" s="2" t="s">
        <v>294</v>
      </c>
      <c r="AV57" s="2" t="s">
        <v>1</v>
      </c>
      <c r="AW57" s="2" t="s">
        <v>1</v>
      </c>
      <c r="AX57" s="2" t="s">
        <v>1</v>
      </c>
      <c r="AY57" s="2" t="s">
        <v>1</v>
      </c>
      <c r="AZ57" s="2" t="s">
        <v>1</v>
      </c>
      <c r="BA57" s="2">
        <v>35751279</v>
      </c>
      <c r="BB57" s="2" t="s">
        <v>1</v>
      </c>
      <c r="BC57" s="2" t="s">
        <v>1</v>
      </c>
      <c r="BD57" s="2" t="s">
        <v>1</v>
      </c>
      <c r="BE57" s="2" t="s">
        <v>1</v>
      </c>
      <c r="BF57" s="2" t="s">
        <v>1480</v>
      </c>
      <c r="BG57" s="2" t="str">
        <f>HYPERLINK("https%3A%2F%2Fwww.webofscience.com%2Fwos%2Fwoscc%2Ffull-record%2FWOS:000813347300004","View Full Record in Web of Science")</f>
        <v>View Full Record in Web of Science</v>
      </c>
    </row>
    <row r="58" spans="1:59" ht="12.75" customHeight="1" x14ac:dyDescent="0.2">
      <c r="A58" s="2" t="s">
        <v>11</v>
      </c>
      <c r="B58" s="2" t="s">
        <v>1479</v>
      </c>
      <c r="C58" s="2" t="s">
        <v>1</v>
      </c>
      <c r="D58" s="2" t="s">
        <v>1</v>
      </c>
      <c r="E58" s="2" t="s">
        <v>1</v>
      </c>
      <c r="F58" s="2" t="s">
        <v>1478</v>
      </c>
      <c r="G58" s="2" t="s">
        <v>1</v>
      </c>
      <c r="H58" s="4" t="s">
        <v>1477</v>
      </c>
      <c r="I58" s="2" t="s">
        <v>1476</v>
      </c>
      <c r="J58" s="2" t="s">
        <v>1</v>
      </c>
      <c r="K58" s="2" t="s">
        <v>1</v>
      </c>
      <c r="L58" s="2" t="s">
        <v>1</v>
      </c>
      <c r="M58" s="2" t="s">
        <v>1</v>
      </c>
      <c r="N58" s="2" t="s">
        <v>1</v>
      </c>
      <c r="O58" s="2" t="s">
        <v>1475</v>
      </c>
      <c r="P58" s="2" t="s">
        <v>1</v>
      </c>
      <c r="Q58" s="2" t="s">
        <v>1</v>
      </c>
      <c r="R58" s="2" t="s">
        <v>1</v>
      </c>
      <c r="S58" s="2" t="s">
        <v>1</v>
      </c>
      <c r="T58" s="2" t="s">
        <v>1</v>
      </c>
      <c r="U58" s="2" t="s">
        <v>1</v>
      </c>
      <c r="V58" s="2" t="s">
        <v>1</v>
      </c>
      <c r="W58" s="2" t="s">
        <v>1</v>
      </c>
      <c r="X58" s="2" t="s">
        <v>1</v>
      </c>
      <c r="Y58" s="2" t="s">
        <v>1</v>
      </c>
      <c r="Z58" s="2" t="s">
        <v>1</v>
      </c>
      <c r="AA58" s="2" t="s">
        <v>1</v>
      </c>
      <c r="AB58" s="2" t="s">
        <v>1474</v>
      </c>
      <c r="AC58" s="2" t="s">
        <v>1473</v>
      </c>
      <c r="AD58" s="2" t="s">
        <v>1</v>
      </c>
      <c r="AE58" s="2" t="s">
        <v>1</v>
      </c>
      <c r="AF58" s="2" t="s">
        <v>1</v>
      </c>
      <c r="AG58" s="2" t="s">
        <v>256</v>
      </c>
      <c r="AH58" s="2">
        <v>2022</v>
      </c>
      <c r="AI58" s="2">
        <v>11</v>
      </c>
      <c r="AJ58" s="2">
        <v>4</v>
      </c>
      <c r="AK58" s="2" t="s">
        <v>1</v>
      </c>
      <c r="AL58" s="2" t="s">
        <v>1</v>
      </c>
      <c r="AM58" s="2" t="s">
        <v>1</v>
      </c>
      <c r="AN58" s="2" t="s">
        <v>1</v>
      </c>
      <c r="AO58" s="2">
        <v>361</v>
      </c>
      <c r="AP58" s="2">
        <v>374</v>
      </c>
      <c r="AQ58" s="2" t="s">
        <v>1</v>
      </c>
      <c r="AR58" s="2" t="s">
        <v>1472</v>
      </c>
      <c r="AS58" s="3" t="str">
        <f>HYPERLINK("http://dx.doi.org/10.1080/21606544.2021.2024094","http://dx.doi.org/10.1080/21606544.2021.2024094")</f>
        <v>http://dx.doi.org/10.1080/21606544.2021.2024094</v>
      </c>
      <c r="AT58" s="2" t="s">
        <v>1</v>
      </c>
      <c r="AU58" s="2" t="s">
        <v>316</v>
      </c>
      <c r="AV58" s="2" t="s">
        <v>1</v>
      </c>
      <c r="AW58" s="2" t="s">
        <v>1</v>
      </c>
      <c r="AX58" s="2" t="s">
        <v>1</v>
      </c>
      <c r="AY58" s="2" t="s">
        <v>1</v>
      </c>
      <c r="AZ58" s="2" t="s">
        <v>1</v>
      </c>
      <c r="BA58" s="2" t="s">
        <v>1</v>
      </c>
      <c r="BB58" s="2" t="s">
        <v>1</v>
      </c>
      <c r="BC58" s="2" t="s">
        <v>1</v>
      </c>
      <c r="BD58" s="2" t="s">
        <v>1</v>
      </c>
      <c r="BE58" s="2" t="s">
        <v>1</v>
      </c>
      <c r="BF58" s="2" t="s">
        <v>1471</v>
      </c>
      <c r="BG58" s="2" t="str">
        <f>HYPERLINK("https%3A%2F%2Fwww.webofscience.com%2Fwos%2Fwoscc%2Ffull-record%2FWOS:000746390000001","View Full Record in Web of Science")</f>
        <v>View Full Record in Web of Science</v>
      </c>
    </row>
    <row r="59" spans="1:59" ht="12.75" customHeight="1" x14ac:dyDescent="0.2">
      <c r="A59" s="2" t="s">
        <v>11</v>
      </c>
      <c r="B59" s="2" t="s">
        <v>1470</v>
      </c>
      <c r="C59" s="2" t="s">
        <v>1</v>
      </c>
      <c r="D59" s="2" t="s">
        <v>1</v>
      </c>
      <c r="E59" s="2" t="s">
        <v>1</v>
      </c>
      <c r="F59" s="2" t="s">
        <v>1469</v>
      </c>
      <c r="G59" s="2" t="s">
        <v>1</v>
      </c>
      <c r="H59" s="4" t="s">
        <v>1468</v>
      </c>
      <c r="I59" s="2" t="s">
        <v>1467</v>
      </c>
      <c r="J59" s="2" t="s">
        <v>1</v>
      </c>
      <c r="K59" s="2" t="s">
        <v>1</v>
      </c>
      <c r="L59" s="2" t="s">
        <v>1</v>
      </c>
      <c r="M59" s="2" t="s">
        <v>1</v>
      </c>
      <c r="N59" s="2" t="s">
        <v>1466</v>
      </c>
      <c r="O59" s="2" t="s">
        <v>1</v>
      </c>
      <c r="P59" s="2" t="s">
        <v>1</v>
      </c>
      <c r="Q59" s="2" t="s">
        <v>1</v>
      </c>
      <c r="R59" s="2" t="s">
        <v>1</v>
      </c>
      <c r="S59" s="2" t="s">
        <v>1</v>
      </c>
      <c r="T59" s="2" t="s">
        <v>1</v>
      </c>
      <c r="U59" s="2" t="s">
        <v>1</v>
      </c>
      <c r="V59" s="2" t="s">
        <v>1</v>
      </c>
      <c r="W59" s="2" t="s">
        <v>1</v>
      </c>
      <c r="X59" s="2" t="s">
        <v>1</v>
      </c>
      <c r="Y59" s="2" t="s">
        <v>1</v>
      </c>
      <c r="Z59" s="2" t="s">
        <v>1</v>
      </c>
      <c r="AA59" s="2" t="s">
        <v>1</v>
      </c>
      <c r="AB59" s="2" t="s">
        <v>1465</v>
      </c>
      <c r="AC59" s="2" t="s">
        <v>1464</v>
      </c>
      <c r="AD59" s="2" t="s">
        <v>1</v>
      </c>
      <c r="AE59" s="2" t="s">
        <v>1</v>
      </c>
      <c r="AF59" s="2" t="s">
        <v>1</v>
      </c>
      <c r="AG59" s="2" t="s">
        <v>1080</v>
      </c>
      <c r="AH59" s="2">
        <v>2022</v>
      </c>
      <c r="AI59" s="2">
        <v>20</v>
      </c>
      <c r="AJ59" s="2">
        <v>4</v>
      </c>
      <c r="AK59" s="2" t="s">
        <v>1</v>
      </c>
      <c r="AL59" s="2" t="s">
        <v>1</v>
      </c>
      <c r="AM59" s="2" t="s">
        <v>1</v>
      </c>
      <c r="AN59" s="2" t="s">
        <v>1</v>
      </c>
      <c r="AO59" s="2">
        <v>293</v>
      </c>
      <c r="AP59" s="2">
        <v>303</v>
      </c>
      <c r="AQ59" s="2" t="s">
        <v>1</v>
      </c>
      <c r="AR59" s="2" t="s">
        <v>1463</v>
      </c>
      <c r="AS59" s="3" t="str">
        <f>HYPERLINK("http://dx.doi.org/10.4103/cs.cs_20_97","http://dx.doi.org/10.4103/cs.cs_20_97")</f>
        <v>http://dx.doi.org/10.4103/cs.cs_20_97</v>
      </c>
      <c r="AT59" s="2" t="s">
        <v>1</v>
      </c>
      <c r="AU59" s="2" t="s">
        <v>1</v>
      </c>
      <c r="AV59" s="2" t="s">
        <v>1</v>
      </c>
      <c r="AW59" s="2" t="s">
        <v>1</v>
      </c>
      <c r="AX59" s="2" t="s">
        <v>1</v>
      </c>
      <c r="AY59" s="2" t="s">
        <v>1</v>
      </c>
      <c r="AZ59" s="2" t="s">
        <v>1</v>
      </c>
      <c r="BA59" s="2" t="s">
        <v>1</v>
      </c>
      <c r="BB59" s="2" t="s">
        <v>1</v>
      </c>
      <c r="BC59" s="2" t="s">
        <v>1</v>
      </c>
      <c r="BD59" s="2" t="s">
        <v>1</v>
      </c>
      <c r="BE59" s="2" t="s">
        <v>1</v>
      </c>
      <c r="BF59" s="2" t="s">
        <v>1462</v>
      </c>
      <c r="BG59" s="2" t="str">
        <f>HYPERLINK("https%3A%2F%2Fwww.webofscience.com%2Fwos%2Fwoscc%2Ffull-record%2FWOS:000880663900002","View Full Record in Web of Science")</f>
        <v>View Full Record in Web of Science</v>
      </c>
    </row>
    <row r="60" spans="1:59" ht="12.75" customHeight="1" x14ac:dyDescent="0.2">
      <c r="A60" s="2" t="s">
        <v>11</v>
      </c>
      <c r="B60" s="2" t="s">
        <v>1461</v>
      </c>
      <c r="C60" s="2" t="s">
        <v>1</v>
      </c>
      <c r="D60" s="2" t="s">
        <v>1</v>
      </c>
      <c r="E60" s="2" t="s">
        <v>1</v>
      </c>
      <c r="F60" s="2" t="s">
        <v>1460</v>
      </c>
      <c r="G60" s="2" t="s">
        <v>1</v>
      </c>
      <c r="H60" s="4" t="s">
        <v>1459</v>
      </c>
      <c r="I60" s="2" t="s">
        <v>1458</v>
      </c>
      <c r="J60" s="2" t="s">
        <v>1</v>
      </c>
      <c r="K60" s="2" t="s">
        <v>1</v>
      </c>
      <c r="L60" s="2" t="s">
        <v>1</v>
      </c>
      <c r="M60" s="2" t="s">
        <v>1</v>
      </c>
      <c r="N60" s="2" t="s">
        <v>1457</v>
      </c>
      <c r="O60" s="2" t="s">
        <v>1456</v>
      </c>
      <c r="P60" s="2" t="s">
        <v>1</v>
      </c>
      <c r="Q60" s="2" t="s">
        <v>1</v>
      </c>
      <c r="R60" s="2" t="s">
        <v>1</v>
      </c>
      <c r="S60" s="2" t="s">
        <v>1</v>
      </c>
      <c r="T60" s="2" t="s">
        <v>1</v>
      </c>
      <c r="U60" s="2" t="s">
        <v>1</v>
      </c>
      <c r="V60" s="2" t="s">
        <v>1</v>
      </c>
      <c r="W60" s="2" t="s">
        <v>1</v>
      </c>
      <c r="X60" s="2" t="s">
        <v>1</v>
      </c>
      <c r="Y60" s="2" t="s">
        <v>1</v>
      </c>
      <c r="Z60" s="2" t="s">
        <v>1</v>
      </c>
      <c r="AA60" s="2" t="s">
        <v>1</v>
      </c>
      <c r="AB60" s="2" t="s">
        <v>1455</v>
      </c>
      <c r="AC60" s="2" t="s">
        <v>1</v>
      </c>
      <c r="AD60" s="2" t="s">
        <v>1</v>
      </c>
      <c r="AE60" s="2" t="s">
        <v>1</v>
      </c>
      <c r="AF60" s="2" t="s">
        <v>1</v>
      </c>
      <c r="AG60" s="2" t="s">
        <v>33</v>
      </c>
      <c r="AH60" s="2">
        <v>2022</v>
      </c>
      <c r="AI60" s="2">
        <v>46</v>
      </c>
      <c r="AJ60" s="2" t="s">
        <v>1</v>
      </c>
      <c r="AK60" s="2" t="s">
        <v>1</v>
      </c>
      <c r="AL60" s="2" t="s">
        <v>1</v>
      </c>
      <c r="AM60" s="2" t="s">
        <v>1</v>
      </c>
      <c r="AN60" s="2" t="s">
        <v>1</v>
      </c>
      <c r="AO60" s="2" t="s">
        <v>1</v>
      </c>
      <c r="AP60" s="2" t="s">
        <v>1</v>
      </c>
      <c r="AQ60" s="2">
        <v>101294</v>
      </c>
      <c r="AR60" s="2" t="s">
        <v>1454</v>
      </c>
      <c r="AS60" s="3" t="str">
        <f>HYPERLINK("http://dx.doi.org/10.1016/j.uclim.2022.101294","http://dx.doi.org/10.1016/j.uclim.2022.101294")</f>
        <v>http://dx.doi.org/10.1016/j.uclim.2022.101294</v>
      </c>
      <c r="AT60" s="2" t="s">
        <v>1</v>
      </c>
      <c r="AU60" s="2" t="s">
        <v>41</v>
      </c>
      <c r="AV60" s="2" t="s">
        <v>1</v>
      </c>
      <c r="AW60" s="2" t="s">
        <v>1</v>
      </c>
      <c r="AX60" s="2" t="s">
        <v>1</v>
      </c>
      <c r="AY60" s="2" t="s">
        <v>1</v>
      </c>
      <c r="AZ60" s="2" t="s">
        <v>1</v>
      </c>
      <c r="BA60" s="2" t="s">
        <v>1</v>
      </c>
      <c r="BB60" s="2" t="s">
        <v>1</v>
      </c>
      <c r="BC60" s="2" t="s">
        <v>1</v>
      </c>
      <c r="BD60" s="2" t="s">
        <v>1</v>
      </c>
      <c r="BE60" s="2" t="s">
        <v>1</v>
      </c>
      <c r="BF60" s="2" t="s">
        <v>1453</v>
      </c>
      <c r="BG60" s="2" t="str">
        <f>HYPERLINK("https%3A%2F%2Fwww.webofscience.com%2Fwos%2Fwoscc%2Ffull-record%2FWOS:000864878400001","View Full Record in Web of Science")</f>
        <v>View Full Record in Web of Science</v>
      </c>
    </row>
    <row r="61" spans="1:59" ht="12.75" customHeight="1" x14ac:dyDescent="0.2">
      <c r="A61" s="2" t="s">
        <v>11</v>
      </c>
      <c r="B61" s="2" t="s">
        <v>1452</v>
      </c>
      <c r="C61" s="2" t="s">
        <v>1</v>
      </c>
      <c r="D61" s="2" t="s">
        <v>1</v>
      </c>
      <c r="E61" s="2" t="s">
        <v>1</v>
      </c>
      <c r="F61" s="2" t="s">
        <v>1451</v>
      </c>
      <c r="G61" s="2" t="s">
        <v>1</v>
      </c>
      <c r="H61" s="4" t="s">
        <v>1450</v>
      </c>
      <c r="I61" s="2" t="s">
        <v>1449</v>
      </c>
      <c r="J61" s="2" t="s">
        <v>1</v>
      </c>
      <c r="K61" s="2" t="s">
        <v>1</v>
      </c>
      <c r="L61" s="2" t="s">
        <v>1</v>
      </c>
      <c r="M61" s="2" t="s">
        <v>1</v>
      </c>
      <c r="N61" s="2" t="s">
        <v>1448</v>
      </c>
      <c r="O61" s="2" t="s">
        <v>1447</v>
      </c>
      <c r="P61" s="2" t="s">
        <v>1</v>
      </c>
      <c r="Q61" s="2" t="s">
        <v>1</v>
      </c>
      <c r="R61" s="2" t="s">
        <v>1</v>
      </c>
      <c r="S61" s="2" t="s">
        <v>1</v>
      </c>
      <c r="T61" s="2" t="s">
        <v>1</v>
      </c>
      <c r="U61" s="2" t="s">
        <v>1</v>
      </c>
      <c r="V61" s="2" t="s">
        <v>1</v>
      </c>
      <c r="W61" s="2" t="s">
        <v>1</v>
      </c>
      <c r="X61" s="2" t="s">
        <v>1</v>
      </c>
      <c r="Y61" s="2" t="s">
        <v>1</v>
      </c>
      <c r="Z61" s="2" t="s">
        <v>1</v>
      </c>
      <c r="AA61" s="2" t="s">
        <v>1</v>
      </c>
      <c r="AB61" s="2" t="s">
        <v>1</v>
      </c>
      <c r="AC61" s="2" t="s">
        <v>236</v>
      </c>
      <c r="AD61" s="2" t="s">
        <v>1</v>
      </c>
      <c r="AE61" s="2" t="s">
        <v>1</v>
      </c>
      <c r="AF61" s="2" t="s">
        <v>1</v>
      </c>
      <c r="AG61" s="2" t="s">
        <v>44</v>
      </c>
      <c r="AH61" s="2">
        <v>2021</v>
      </c>
      <c r="AI61" s="2">
        <v>12</v>
      </c>
      <c r="AJ61" s="2">
        <v>11</v>
      </c>
      <c r="AK61" s="2" t="s">
        <v>1</v>
      </c>
      <c r="AL61" s="2" t="s">
        <v>1</v>
      </c>
      <c r="AM61" s="2" t="s">
        <v>1</v>
      </c>
      <c r="AN61" s="2" t="s">
        <v>1</v>
      </c>
      <c r="AO61" s="2" t="s">
        <v>1</v>
      </c>
      <c r="AP61" s="2" t="s">
        <v>1</v>
      </c>
      <c r="AQ61" s="2">
        <v>1557</v>
      </c>
      <c r="AR61" s="2" t="s">
        <v>1446</v>
      </c>
      <c r="AS61" s="3" t="str">
        <f>HYPERLINK("http://dx.doi.org/10.3390/f12111557","http://dx.doi.org/10.3390/f12111557")</f>
        <v>http://dx.doi.org/10.3390/f12111557</v>
      </c>
      <c r="AT61" s="2" t="s">
        <v>1</v>
      </c>
      <c r="AU61" s="2" t="s">
        <v>1</v>
      </c>
      <c r="AV61" s="2" t="s">
        <v>1</v>
      </c>
      <c r="AW61" s="2" t="s">
        <v>1</v>
      </c>
      <c r="AX61" s="2" t="s">
        <v>1</v>
      </c>
      <c r="AY61" s="2" t="s">
        <v>1</v>
      </c>
      <c r="AZ61" s="2" t="s">
        <v>1</v>
      </c>
      <c r="BA61" s="2" t="s">
        <v>1</v>
      </c>
      <c r="BB61" s="2" t="s">
        <v>1</v>
      </c>
      <c r="BC61" s="2" t="s">
        <v>1</v>
      </c>
      <c r="BD61" s="2" t="s">
        <v>1</v>
      </c>
      <c r="BE61" s="2" t="s">
        <v>1</v>
      </c>
      <c r="BF61" s="2" t="s">
        <v>1445</v>
      </c>
      <c r="BG61" s="2" t="str">
        <f>HYPERLINK("https%3A%2F%2Fwww.webofscience.com%2Fwos%2Fwoscc%2Ffull-record%2FWOS:000725872600001","View Full Record in Web of Science")</f>
        <v>View Full Record in Web of Science</v>
      </c>
    </row>
    <row r="62" spans="1:59" ht="12.75" customHeight="1" x14ac:dyDescent="0.2">
      <c r="A62" s="2" t="s">
        <v>11</v>
      </c>
      <c r="B62" s="2" t="s">
        <v>50</v>
      </c>
      <c r="C62" s="2" t="s">
        <v>1</v>
      </c>
      <c r="D62" s="2" t="s">
        <v>1</v>
      </c>
      <c r="E62" s="2" t="s">
        <v>1</v>
      </c>
      <c r="F62" s="2" t="s">
        <v>49</v>
      </c>
      <c r="G62" s="2" t="s">
        <v>1</v>
      </c>
      <c r="H62" s="4" t="s">
        <v>1444</v>
      </c>
      <c r="I62" s="2" t="s">
        <v>1443</v>
      </c>
      <c r="J62" s="2" t="s">
        <v>1</v>
      </c>
      <c r="K62" s="2" t="s">
        <v>1</v>
      </c>
      <c r="L62" s="2" t="s">
        <v>1</v>
      </c>
      <c r="M62" s="2" t="s">
        <v>1</v>
      </c>
      <c r="N62" s="2" t="s">
        <v>1</v>
      </c>
      <c r="O62" s="2" t="s">
        <v>1442</v>
      </c>
      <c r="P62" s="2" t="s">
        <v>1</v>
      </c>
      <c r="Q62" s="2" t="s">
        <v>1</v>
      </c>
      <c r="R62" s="2" t="s">
        <v>1</v>
      </c>
      <c r="S62" s="2" t="s">
        <v>1</v>
      </c>
      <c r="T62" s="2" t="s">
        <v>1</v>
      </c>
      <c r="U62" s="2" t="s">
        <v>1</v>
      </c>
      <c r="V62" s="2" t="s">
        <v>1</v>
      </c>
      <c r="W62" s="2" t="s">
        <v>1</v>
      </c>
      <c r="X62" s="2" t="s">
        <v>1</v>
      </c>
      <c r="Y62" s="2" t="s">
        <v>1</v>
      </c>
      <c r="Z62" s="2" t="s">
        <v>1</v>
      </c>
      <c r="AA62" s="2" t="s">
        <v>1</v>
      </c>
      <c r="AB62" s="2" t="s">
        <v>1441</v>
      </c>
      <c r="AC62" s="2" t="s">
        <v>1440</v>
      </c>
      <c r="AD62" s="2" t="s">
        <v>1</v>
      </c>
      <c r="AE62" s="2" t="s">
        <v>1</v>
      </c>
      <c r="AF62" s="2" t="s">
        <v>1</v>
      </c>
      <c r="AG62" s="2" t="s">
        <v>64</v>
      </c>
      <c r="AH62" s="2">
        <v>2021</v>
      </c>
      <c r="AI62" s="2">
        <v>70</v>
      </c>
      <c r="AJ62" s="2" t="s">
        <v>1</v>
      </c>
      <c r="AK62" s="2" t="s">
        <v>1</v>
      </c>
      <c r="AL62" s="2" t="s">
        <v>1</v>
      </c>
      <c r="AM62" s="2" t="s">
        <v>1</v>
      </c>
      <c r="AN62" s="2" t="s">
        <v>1</v>
      </c>
      <c r="AO62" s="2" t="s">
        <v>1</v>
      </c>
      <c r="AP62" s="2" t="s">
        <v>1</v>
      </c>
      <c r="AQ62" s="2">
        <v>102357</v>
      </c>
      <c r="AR62" s="2" t="s">
        <v>1439</v>
      </c>
      <c r="AS62" s="3" t="str">
        <f>HYPERLINK("http://dx.doi.org/10.1016/j.gloenvcha.2021.102357","http://dx.doi.org/10.1016/j.gloenvcha.2021.102357")</f>
        <v>http://dx.doi.org/10.1016/j.gloenvcha.2021.102357</v>
      </c>
      <c r="AT62" s="2" t="s">
        <v>1</v>
      </c>
      <c r="AU62" s="2" t="s">
        <v>1167</v>
      </c>
      <c r="AV62" s="2" t="s">
        <v>1</v>
      </c>
      <c r="AW62" s="2" t="s">
        <v>1</v>
      </c>
      <c r="AX62" s="2" t="s">
        <v>1</v>
      </c>
      <c r="AY62" s="2" t="s">
        <v>1</v>
      </c>
      <c r="AZ62" s="2" t="s">
        <v>1</v>
      </c>
      <c r="BA62" s="2" t="s">
        <v>1</v>
      </c>
      <c r="BB62" s="2" t="s">
        <v>1</v>
      </c>
      <c r="BC62" s="2" t="s">
        <v>1</v>
      </c>
      <c r="BD62" s="2" t="s">
        <v>1</v>
      </c>
      <c r="BE62" s="2" t="s">
        <v>1</v>
      </c>
      <c r="BF62" s="2" t="s">
        <v>1438</v>
      </c>
      <c r="BG62" s="2" t="str">
        <f>HYPERLINK("https%3A%2F%2Fwww.webofscience.com%2Fwos%2Fwoscc%2Ffull-record%2FWOS:000704267800003","View Full Record in Web of Science")</f>
        <v>View Full Record in Web of Science</v>
      </c>
    </row>
    <row r="63" spans="1:59" ht="12.75" customHeight="1" x14ac:dyDescent="0.2">
      <c r="A63" s="2" t="s">
        <v>11</v>
      </c>
      <c r="B63" s="2" t="s">
        <v>1437</v>
      </c>
      <c r="C63" s="2" t="s">
        <v>1</v>
      </c>
      <c r="D63" s="2" t="s">
        <v>1</v>
      </c>
      <c r="E63" s="2" t="s">
        <v>1</v>
      </c>
      <c r="F63" s="2" t="s">
        <v>1436</v>
      </c>
      <c r="G63" s="2" t="s">
        <v>1</v>
      </c>
      <c r="H63" s="4" t="s">
        <v>1435</v>
      </c>
      <c r="I63" s="2" t="s">
        <v>1434</v>
      </c>
      <c r="J63" s="2" t="s">
        <v>1</v>
      </c>
      <c r="K63" s="2" t="s">
        <v>1</v>
      </c>
      <c r="L63" s="2" t="s">
        <v>1</v>
      </c>
      <c r="M63" s="2" t="s">
        <v>1</v>
      </c>
      <c r="N63" s="2" t="s">
        <v>1</v>
      </c>
      <c r="O63" s="2" t="s">
        <v>1433</v>
      </c>
      <c r="P63" s="2" t="s">
        <v>1</v>
      </c>
      <c r="Q63" s="2" t="s">
        <v>1</v>
      </c>
      <c r="R63" s="2" t="s">
        <v>1</v>
      </c>
      <c r="S63" s="2" t="s">
        <v>1</v>
      </c>
      <c r="T63" s="2" t="s">
        <v>1</v>
      </c>
      <c r="U63" s="2" t="s">
        <v>1</v>
      </c>
      <c r="V63" s="2" t="s">
        <v>1</v>
      </c>
      <c r="W63" s="2" t="s">
        <v>1</v>
      </c>
      <c r="X63" s="2" t="s">
        <v>1</v>
      </c>
      <c r="Y63" s="2" t="s">
        <v>1</v>
      </c>
      <c r="Z63" s="2" t="s">
        <v>1</v>
      </c>
      <c r="AA63" s="2" t="s">
        <v>1</v>
      </c>
      <c r="AB63" s="2" t="s">
        <v>1</v>
      </c>
      <c r="AC63" s="2" t="s">
        <v>1432</v>
      </c>
      <c r="AD63" s="2" t="s">
        <v>1</v>
      </c>
      <c r="AE63" s="2" t="s">
        <v>1</v>
      </c>
      <c r="AF63" s="2" t="s">
        <v>1</v>
      </c>
      <c r="AG63" s="2" t="s">
        <v>235</v>
      </c>
      <c r="AH63" s="2">
        <v>2023</v>
      </c>
      <c r="AI63" s="2">
        <v>10</v>
      </c>
      <c r="AJ63" s="2">
        <v>2</v>
      </c>
      <c r="AK63" s="2" t="s">
        <v>1</v>
      </c>
      <c r="AL63" s="2" t="s">
        <v>1</v>
      </c>
      <c r="AM63" s="2" t="s">
        <v>1</v>
      </c>
      <c r="AN63" s="2" t="s">
        <v>1</v>
      </c>
      <c r="AO63" s="2" t="s">
        <v>1</v>
      </c>
      <c r="AP63" s="2" t="s">
        <v>1</v>
      </c>
      <c r="AQ63" s="2">
        <v>33</v>
      </c>
      <c r="AR63" s="2" t="s">
        <v>1431</v>
      </c>
      <c r="AS63" s="3" t="str">
        <f>HYPERLINK("http://dx.doi.org/10.3390/hydrology10020033","http://dx.doi.org/10.3390/hydrology10020033")</f>
        <v>http://dx.doi.org/10.3390/hydrology10020033</v>
      </c>
      <c r="AT63" s="2" t="s">
        <v>1</v>
      </c>
      <c r="AU63" s="2" t="s">
        <v>1</v>
      </c>
      <c r="AV63" s="2" t="s">
        <v>1</v>
      </c>
      <c r="AW63" s="2" t="s">
        <v>1</v>
      </c>
      <c r="AX63" s="2" t="s">
        <v>1</v>
      </c>
      <c r="AY63" s="2" t="s">
        <v>1</v>
      </c>
      <c r="AZ63" s="2" t="s">
        <v>1</v>
      </c>
      <c r="BA63" s="2" t="s">
        <v>1</v>
      </c>
      <c r="BB63" s="2" t="s">
        <v>1</v>
      </c>
      <c r="BC63" s="2" t="s">
        <v>1</v>
      </c>
      <c r="BD63" s="2" t="s">
        <v>1</v>
      </c>
      <c r="BE63" s="2" t="s">
        <v>1</v>
      </c>
      <c r="BF63" s="2" t="s">
        <v>1430</v>
      </c>
      <c r="BG63" s="2" t="str">
        <f>HYPERLINK("https%3A%2F%2Fwww.webofscience.com%2Fwos%2Fwoscc%2Ffull-record%2FWOS:000939030400001","View Full Record in Web of Science")</f>
        <v>View Full Record in Web of Science</v>
      </c>
    </row>
    <row r="64" spans="1:59" ht="15" customHeight="1" x14ac:dyDescent="0.2">
      <c r="A64" s="2" t="s">
        <v>11</v>
      </c>
      <c r="B64" s="2" t="s">
        <v>1429</v>
      </c>
      <c r="C64" s="2" t="s">
        <v>1</v>
      </c>
      <c r="D64" s="2" t="s">
        <v>1</v>
      </c>
      <c r="E64" s="2" t="s">
        <v>1</v>
      </c>
      <c r="F64" s="2" t="s">
        <v>1428</v>
      </c>
      <c r="G64" s="2" t="s">
        <v>1</v>
      </c>
      <c r="H64" s="4" t="s">
        <v>1427</v>
      </c>
      <c r="I64" s="2" t="s">
        <v>1426</v>
      </c>
      <c r="J64" s="2" t="s">
        <v>1</v>
      </c>
      <c r="K64" s="2" t="s">
        <v>1</v>
      </c>
      <c r="L64" s="2" t="s">
        <v>1</v>
      </c>
      <c r="M64" s="2" t="s">
        <v>1</v>
      </c>
      <c r="N64" s="2" t="s">
        <v>1425</v>
      </c>
      <c r="O64" s="2" t="s">
        <v>1424</v>
      </c>
      <c r="P64" s="2" t="s">
        <v>1</v>
      </c>
      <c r="Q64" s="2" t="s">
        <v>1</v>
      </c>
      <c r="R64" s="2" t="s">
        <v>1</v>
      </c>
      <c r="S64" s="2" t="s">
        <v>1</v>
      </c>
      <c r="T64" s="2" t="s">
        <v>1</v>
      </c>
      <c r="U64" s="2" t="s">
        <v>1</v>
      </c>
      <c r="V64" s="2" t="s">
        <v>1</v>
      </c>
      <c r="W64" s="2" t="s">
        <v>1</v>
      </c>
      <c r="X64" s="2" t="s">
        <v>1</v>
      </c>
      <c r="Y64" s="2" t="s">
        <v>1</v>
      </c>
      <c r="Z64" s="2" t="s">
        <v>1</v>
      </c>
      <c r="AA64" s="2" t="s">
        <v>1</v>
      </c>
      <c r="AB64" s="2" t="s">
        <v>1</v>
      </c>
      <c r="AC64" s="2" t="s">
        <v>65</v>
      </c>
      <c r="AD64" s="2" t="s">
        <v>1</v>
      </c>
      <c r="AE64" s="2" t="s">
        <v>1</v>
      </c>
      <c r="AF64" s="2" t="s">
        <v>1</v>
      </c>
      <c r="AG64" s="2" t="s">
        <v>72</v>
      </c>
      <c r="AH64" s="2">
        <v>2022</v>
      </c>
      <c r="AI64" s="2">
        <v>8</v>
      </c>
      <c r="AJ64" s="2" t="s">
        <v>1</v>
      </c>
      <c r="AK64" s="2" t="s">
        <v>1</v>
      </c>
      <c r="AL64" s="2" t="s">
        <v>1</v>
      </c>
      <c r="AM64" s="2" t="s">
        <v>1</v>
      </c>
      <c r="AN64" s="2" t="s">
        <v>1</v>
      </c>
      <c r="AO64" s="2" t="s">
        <v>1</v>
      </c>
      <c r="AP64" s="2" t="s">
        <v>1</v>
      </c>
      <c r="AQ64" s="2">
        <v>100246</v>
      </c>
      <c r="AR64" s="2" t="s">
        <v>1423</v>
      </c>
      <c r="AS64" s="3" t="str">
        <f>HYPERLINK("http://dx.doi.org/10.1016/j.tfp.2022.100246","http://dx.doi.org/10.1016/j.tfp.2022.100246")</f>
        <v>http://dx.doi.org/10.1016/j.tfp.2022.100246</v>
      </c>
      <c r="AT64" s="2" t="s">
        <v>1</v>
      </c>
      <c r="AU64" s="2" t="s">
        <v>643</v>
      </c>
      <c r="AV64" s="2" t="s">
        <v>1</v>
      </c>
      <c r="AW64" s="2" t="s">
        <v>1</v>
      </c>
      <c r="AX64" s="2" t="s">
        <v>1</v>
      </c>
      <c r="AY64" s="2" t="s">
        <v>1</v>
      </c>
      <c r="AZ64" s="2" t="s">
        <v>1</v>
      </c>
      <c r="BA64" s="2" t="s">
        <v>1</v>
      </c>
      <c r="BB64" s="2" t="s">
        <v>1</v>
      </c>
      <c r="BC64" s="2" t="s">
        <v>1</v>
      </c>
      <c r="BD64" s="2" t="s">
        <v>1</v>
      </c>
      <c r="BE64" s="2" t="s">
        <v>1</v>
      </c>
      <c r="BF64" s="2" t="s">
        <v>1422</v>
      </c>
      <c r="BG64" s="2" t="str">
        <f>HYPERLINK("https%3A%2F%2Fwww.webofscience.com%2Fwos%2Fwoscc%2Ffull-record%2FWOS:000793422500004","View Full Record in Web of Science")</f>
        <v>View Full Record in Web of Science</v>
      </c>
    </row>
    <row r="65" spans="1:59" ht="12.75" customHeight="1" x14ac:dyDescent="0.2">
      <c r="A65" s="2" t="s">
        <v>11</v>
      </c>
      <c r="B65" s="2" t="s">
        <v>1421</v>
      </c>
      <c r="C65" s="2" t="s">
        <v>1</v>
      </c>
      <c r="D65" s="2" t="s">
        <v>1</v>
      </c>
      <c r="E65" s="2" t="s">
        <v>1</v>
      </c>
      <c r="F65" s="2" t="s">
        <v>1420</v>
      </c>
      <c r="G65" s="2" t="s">
        <v>1</v>
      </c>
      <c r="H65" s="4" t="s">
        <v>1419</v>
      </c>
      <c r="I65" s="2" t="s">
        <v>1418</v>
      </c>
      <c r="J65" s="2" t="s">
        <v>1</v>
      </c>
      <c r="K65" s="2" t="s">
        <v>1</v>
      </c>
      <c r="L65" s="2" t="s">
        <v>1</v>
      </c>
      <c r="M65" s="2" t="s">
        <v>1</v>
      </c>
      <c r="N65" s="2" t="s">
        <v>1417</v>
      </c>
      <c r="O65" s="2" t="s">
        <v>1416</v>
      </c>
      <c r="P65" s="2" t="s">
        <v>1</v>
      </c>
      <c r="Q65" s="2" t="s">
        <v>1</v>
      </c>
      <c r="R65" s="2" t="s">
        <v>1</v>
      </c>
      <c r="S65" s="2" t="s">
        <v>1</v>
      </c>
      <c r="T65" s="2" t="s">
        <v>1</v>
      </c>
      <c r="U65" s="2" t="s">
        <v>1</v>
      </c>
      <c r="V65" s="2" t="s">
        <v>1</v>
      </c>
      <c r="W65" s="2" t="s">
        <v>1</v>
      </c>
      <c r="X65" s="2" t="s">
        <v>1</v>
      </c>
      <c r="Y65" s="2" t="s">
        <v>1</v>
      </c>
      <c r="Z65" s="2" t="s">
        <v>1</v>
      </c>
      <c r="AA65" s="2" t="s">
        <v>1</v>
      </c>
      <c r="AB65" s="2" t="s">
        <v>1072</v>
      </c>
      <c r="AC65" s="2" t="s">
        <v>1</v>
      </c>
      <c r="AD65" s="2" t="s">
        <v>1</v>
      </c>
      <c r="AE65" s="2" t="s">
        <v>1</v>
      </c>
      <c r="AF65" s="2" t="s">
        <v>1</v>
      </c>
      <c r="AG65" s="2" t="s">
        <v>1415</v>
      </c>
      <c r="AH65" s="2">
        <v>2022</v>
      </c>
      <c r="AI65" s="2">
        <v>9</v>
      </c>
      <c r="AJ65" s="2" t="s">
        <v>1</v>
      </c>
      <c r="AK65" s="2" t="s">
        <v>1</v>
      </c>
      <c r="AL65" s="2" t="s">
        <v>1</v>
      </c>
      <c r="AM65" s="2" t="s">
        <v>1</v>
      </c>
      <c r="AN65" s="2" t="s">
        <v>1</v>
      </c>
      <c r="AO65" s="2" t="s">
        <v>1</v>
      </c>
      <c r="AP65" s="2" t="s">
        <v>1</v>
      </c>
      <c r="AQ65" s="2">
        <v>742626</v>
      </c>
      <c r="AR65" s="2" t="s">
        <v>1414</v>
      </c>
      <c r="AS65" s="3" t="str">
        <f>HYPERLINK("http://dx.doi.org/10.3389/fevo.2021.742626","http://dx.doi.org/10.3389/fevo.2021.742626")</f>
        <v>http://dx.doi.org/10.3389/fevo.2021.742626</v>
      </c>
      <c r="AT65" s="2" t="s">
        <v>1</v>
      </c>
      <c r="AU65" s="2" t="s">
        <v>1</v>
      </c>
      <c r="AV65" s="2" t="s">
        <v>1</v>
      </c>
      <c r="AW65" s="2" t="s">
        <v>1</v>
      </c>
      <c r="AX65" s="2" t="s">
        <v>1</v>
      </c>
      <c r="AY65" s="2" t="s">
        <v>1</v>
      </c>
      <c r="AZ65" s="2" t="s">
        <v>1</v>
      </c>
      <c r="BA65" s="2" t="s">
        <v>1</v>
      </c>
      <c r="BB65" s="2" t="s">
        <v>1</v>
      </c>
      <c r="BC65" s="2" t="s">
        <v>1</v>
      </c>
      <c r="BD65" s="2" t="s">
        <v>1</v>
      </c>
      <c r="BE65" s="2" t="s">
        <v>1</v>
      </c>
      <c r="BF65" s="2" t="s">
        <v>1413</v>
      </c>
      <c r="BG65" s="2" t="str">
        <f>HYPERLINK("https%3A%2F%2Fwww.webofscience.com%2Fwos%2Fwoscc%2Ffull-record%2FWOS:000753776200001","View Full Record in Web of Science")</f>
        <v>View Full Record in Web of Science</v>
      </c>
    </row>
    <row r="66" spans="1:59" ht="12.75" customHeight="1" x14ac:dyDescent="0.2">
      <c r="A66" s="2" t="s">
        <v>11</v>
      </c>
      <c r="B66" s="2" t="s">
        <v>1412</v>
      </c>
      <c r="C66" s="2" t="s">
        <v>1</v>
      </c>
      <c r="D66" s="2" t="s">
        <v>1</v>
      </c>
      <c r="E66" s="2" t="s">
        <v>1</v>
      </c>
      <c r="F66" s="2" t="s">
        <v>1411</v>
      </c>
      <c r="G66" s="2" t="s">
        <v>1</v>
      </c>
      <c r="H66" s="4" t="s">
        <v>1410</v>
      </c>
      <c r="I66" s="2" t="s">
        <v>1409</v>
      </c>
      <c r="J66" s="2" t="s">
        <v>1</v>
      </c>
      <c r="K66" s="2" t="s">
        <v>1</v>
      </c>
      <c r="L66" s="2" t="s">
        <v>1</v>
      </c>
      <c r="M66" s="2" t="s">
        <v>1</v>
      </c>
      <c r="N66" s="2" t="s">
        <v>1408</v>
      </c>
      <c r="O66" s="2" t="s">
        <v>1407</v>
      </c>
      <c r="P66" s="2" t="s">
        <v>1</v>
      </c>
      <c r="Q66" s="2" t="s">
        <v>1</v>
      </c>
      <c r="R66" s="2" t="s">
        <v>1</v>
      </c>
      <c r="S66" s="2" t="s">
        <v>1</v>
      </c>
      <c r="T66" s="2" t="s">
        <v>1</v>
      </c>
      <c r="U66" s="2" t="s">
        <v>1</v>
      </c>
      <c r="V66" s="2" t="s">
        <v>1</v>
      </c>
      <c r="W66" s="2" t="s">
        <v>1</v>
      </c>
      <c r="X66" s="2" t="s">
        <v>1</v>
      </c>
      <c r="Y66" s="2" t="s">
        <v>1</v>
      </c>
      <c r="Z66" s="2" t="s">
        <v>1</v>
      </c>
      <c r="AA66" s="2" t="s">
        <v>1</v>
      </c>
      <c r="AB66" s="2" t="s">
        <v>1</v>
      </c>
      <c r="AC66" s="2" t="s">
        <v>1406</v>
      </c>
      <c r="AD66" s="2" t="s">
        <v>1</v>
      </c>
      <c r="AE66" s="2" t="s">
        <v>1</v>
      </c>
      <c r="AF66" s="2" t="s">
        <v>1</v>
      </c>
      <c r="AG66" s="2" t="s">
        <v>144</v>
      </c>
      <c r="AH66" s="2">
        <v>2023</v>
      </c>
      <c r="AI66" s="2">
        <v>15</v>
      </c>
      <c r="AJ66" s="2">
        <v>1</v>
      </c>
      <c r="AK66" s="2" t="s">
        <v>1</v>
      </c>
      <c r="AL66" s="2" t="s">
        <v>1</v>
      </c>
      <c r="AM66" s="2" t="s">
        <v>1</v>
      </c>
      <c r="AN66" s="2" t="s">
        <v>1</v>
      </c>
      <c r="AO66" s="2" t="s">
        <v>1</v>
      </c>
      <c r="AP66" s="2" t="s">
        <v>1</v>
      </c>
      <c r="AQ66" s="2">
        <v>2</v>
      </c>
      <c r="AR66" s="2" t="s">
        <v>1405</v>
      </c>
      <c r="AS66" s="3" t="str">
        <f>HYPERLINK("http://dx.doi.org/10.3390/d15010002","http://dx.doi.org/10.3390/d15010002")</f>
        <v>http://dx.doi.org/10.3390/d15010002</v>
      </c>
      <c r="AT66" s="2" t="s">
        <v>1</v>
      </c>
      <c r="AU66" s="2" t="s">
        <v>1</v>
      </c>
      <c r="AV66" s="2" t="s">
        <v>1</v>
      </c>
      <c r="AW66" s="2" t="s">
        <v>1</v>
      </c>
      <c r="AX66" s="2" t="s">
        <v>1</v>
      </c>
      <c r="AY66" s="2" t="s">
        <v>1</v>
      </c>
      <c r="AZ66" s="2" t="s">
        <v>1</v>
      </c>
      <c r="BA66" s="2" t="s">
        <v>1</v>
      </c>
      <c r="BB66" s="2" t="s">
        <v>1</v>
      </c>
      <c r="BC66" s="2" t="s">
        <v>1</v>
      </c>
      <c r="BD66" s="2" t="s">
        <v>1</v>
      </c>
      <c r="BE66" s="2" t="s">
        <v>1</v>
      </c>
      <c r="BF66" s="2" t="s">
        <v>1404</v>
      </c>
      <c r="BG66" s="2" t="str">
        <f>HYPERLINK("https%3A%2F%2Fwww.webofscience.com%2Fwos%2Fwoscc%2Ffull-record%2FWOS:000917026200001","View Full Record in Web of Science")</f>
        <v>View Full Record in Web of Science</v>
      </c>
    </row>
    <row r="67" spans="1:59" ht="12.75" customHeight="1" x14ac:dyDescent="0.2">
      <c r="A67" s="2" t="s">
        <v>11</v>
      </c>
      <c r="B67" s="2" t="s">
        <v>1403</v>
      </c>
      <c r="C67" s="2" t="s">
        <v>1</v>
      </c>
      <c r="D67" s="2" t="s">
        <v>1</v>
      </c>
      <c r="E67" s="2" t="s">
        <v>1</v>
      </c>
      <c r="F67" s="2" t="s">
        <v>1402</v>
      </c>
      <c r="G67" s="2" t="s">
        <v>1</v>
      </c>
      <c r="H67" s="4" t="s">
        <v>1401</v>
      </c>
      <c r="I67" s="2" t="s">
        <v>1400</v>
      </c>
      <c r="J67" s="2" t="s">
        <v>1</v>
      </c>
      <c r="K67" s="2" t="s">
        <v>1</v>
      </c>
      <c r="L67" s="2" t="s">
        <v>1</v>
      </c>
      <c r="M67" s="2" t="s">
        <v>1</v>
      </c>
      <c r="N67" s="2" t="s">
        <v>1</v>
      </c>
      <c r="O67" s="2" t="s">
        <v>1</v>
      </c>
      <c r="P67" s="2" t="s">
        <v>1</v>
      </c>
      <c r="Q67" s="2" t="s">
        <v>1</v>
      </c>
      <c r="R67" s="2" t="s">
        <v>1</v>
      </c>
      <c r="S67" s="2" t="s">
        <v>1</v>
      </c>
      <c r="T67" s="2" t="s">
        <v>1</v>
      </c>
      <c r="U67" s="2" t="s">
        <v>1</v>
      </c>
      <c r="V67" s="2" t="s">
        <v>1</v>
      </c>
      <c r="W67" s="2" t="s">
        <v>1</v>
      </c>
      <c r="X67" s="2" t="s">
        <v>1</v>
      </c>
      <c r="Y67" s="2" t="s">
        <v>1</v>
      </c>
      <c r="Z67" s="2" t="s">
        <v>1</v>
      </c>
      <c r="AA67" s="2" t="s">
        <v>1</v>
      </c>
      <c r="AB67" s="2" t="s">
        <v>918</v>
      </c>
      <c r="AC67" s="2" t="s">
        <v>1</v>
      </c>
      <c r="AD67" s="2" t="s">
        <v>1</v>
      </c>
      <c r="AE67" s="2" t="s">
        <v>1</v>
      </c>
      <c r="AF67" s="2" t="s">
        <v>1</v>
      </c>
      <c r="AG67" s="2" t="s">
        <v>296</v>
      </c>
      <c r="AH67" s="2">
        <v>2023</v>
      </c>
      <c r="AI67" s="2">
        <v>28</v>
      </c>
      <c r="AJ67" s="2">
        <v>3</v>
      </c>
      <c r="AK67" s="2" t="s">
        <v>1</v>
      </c>
      <c r="AL67" s="2" t="s">
        <v>1</v>
      </c>
      <c r="AM67" s="2" t="s">
        <v>1</v>
      </c>
      <c r="AN67" s="2" t="s">
        <v>1</v>
      </c>
      <c r="AO67" s="2" t="s">
        <v>1</v>
      </c>
      <c r="AP67" s="2" t="s">
        <v>1</v>
      </c>
      <c r="AQ67" s="2">
        <v>1</v>
      </c>
      <c r="AR67" s="2" t="s">
        <v>1399</v>
      </c>
      <c r="AS67" s="3" t="str">
        <f>HYPERLINK("http://dx.doi.org/10.5751/ES-14185-280301","http://dx.doi.org/10.5751/ES-14185-280301")</f>
        <v>http://dx.doi.org/10.5751/ES-14185-280301</v>
      </c>
      <c r="AT67" s="2" t="s">
        <v>1</v>
      </c>
      <c r="AU67" s="2" t="s">
        <v>1</v>
      </c>
      <c r="AV67" s="2" t="s">
        <v>1</v>
      </c>
      <c r="AW67" s="2" t="s">
        <v>1</v>
      </c>
      <c r="AX67" s="2" t="s">
        <v>1</v>
      </c>
      <c r="AY67" s="2" t="s">
        <v>1</v>
      </c>
      <c r="AZ67" s="2" t="s">
        <v>1</v>
      </c>
      <c r="BA67" s="2" t="s">
        <v>1</v>
      </c>
      <c r="BB67" s="2" t="s">
        <v>1</v>
      </c>
      <c r="BC67" s="2" t="s">
        <v>1</v>
      </c>
      <c r="BD67" s="2" t="s">
        <v>1</v>
      </c>
      <c r="BE67" s="2" t="s">
        <v>1</v>
      </c>
      <c r="BF67" s="2" t="s">
        <v>1398</v>
      </c>
      <c r="BG67" s="2" t="str">
        <f>HYPERLINK("https%3A%2F%2Fwww.webofscience.com%2Fwos%2Fwoscc%2Ffull-record%2FWOS:001030574700001","View Full Record in Web of Science")</f>
        <v>View Full Record in Web of Science</v>
      </c>
    </row>
    <row r="68" spans="1:59" ht="12.75" customHeight="1" x14ac:dyDescent="0.2">
      <c r="A68" s="2" t="s">
        <v>11</v>
      </c>
      <c r="B68" s="2" t="s">
        <v>1397</v>
      </c>
      <c r="C68" s="2" t="s">
        <v>1</v>
      </c>
      <c r="D68" s="2" t="s">
        <v>1</v>
      </c>
      <c r="E68" s="2" t="s">
        <v>1</v>
      </c>
      <c r="F68" s="2" t="s">
        <v>1396</v>
      </c>
      <c r="G68" s="2" t="s">
        <v>1</v>
      </c>
      <c r="H68" s="4" t="s">
        <v>1395</v>
      </c>
      <c r="I68" s="2" t="s">
        <v>1394</v>
      </c>
      <c r="J68" s="2" t="s">
        <v>1</v>
      </c>
      <c r="K68" s="2" t="s">
        <v>1</v>
      </c>
      <c r="L68" s="2" t="s">
        <v>1</v>
      </c>
      <c r="M68" s="2" t="s">
        <v>1</v>
      </c>
      <c r="N68" s="2" t="s">
        <v>1393</v>
      </c>
      <c r="O68" s="2" t="s">
        <v>1392</v>
      </c>
      <c r="P68" s="2" t="s">
        <v>1</v>
      </c>
      <c r="Q68" s="2" t="s">
        <v>1</v>
      </c>
      <c r="R68" s="2" t="s">
        <v>1</v>
      </c>
      <c r="S68" s="2" t="s">
        <v>1</v>
      </c>
      <c r="T68" s="2" t="s">
        <v>1</v>
      </c>
      <c r="U68" s="2" t="s">
        <v>1</v>
      </c>
      <c r="V68" s="2" t="s">
        <v>1</v>
      </c>
      <c r="W68" s="2" t="s">
        <v>1</v>
      </c>
      <c r="X68" s="2" t="s">
        <v>1</v>
      </c>
      <c r="Y68" s="2" t="s">
        <v>1</v>
      </c>
      <c r="Z68" s="2" t="s">
        <v>1</v>
      </c>
      <c r="AA68" s="2" t="s">
        <v>1</v>
      </c>
      <c r="AB68" s="2" t="s">
        <v>115</v>
      </c>
      <c r="AC68" s="2" t="s">
        <v>114</v>
      </c>
      <c r="AD68" s="2" t="s">
        <v>1</v>
      </c>
      <c r="AE68" s="2" t="s">
        <v>1</v>
      </c>
      <c r="AF68" s="2" t="s">
        <v>1</v>
      </c>
      <c r="AG68" s="2" t="s">
        <v>296</v>
      </c>
      <c r="AH68" s="2">
        <v>2022</v>
      </c>
      <c r="AI68" s="2">
        <v>140</v>
      </c>
      <c r="AJ68" s="2" t="s">
        <v>1</v>
      </c>
      <c r="AK68" s="2" t="s">
        <v>1</v>
      </c>
      <c r="AL68" s="2" t="s">
        <v>1</v>
      </c>
      <c r="AM68" s="2" t="s">
        <v>1</v>
      </c>
      <c r="AN68" s="2" t="s">
        <v>1</v>
      </c>
      <c r="AO68" s="2" t="s">
        <v>1</v>
      </c>
      <c r="AP68" s="2" t="s">
        <v>1</v>
      </c>
      <c r="AQ68" s="2">
        <v>108983</v>
      </c>
      <c r="AR68" s="2" t="s">
        <v>1391</v>
      </c>
      <c r="AS68" s="3" t="str">
        <f>HYPERLINK("http://dx.doi.org/10.1016/j.ecolind.2022.108983","http://dx.doi.org/10.1016/j.ecolind.2022.108983")</f>
        <v>http://dx.doi.org/10.1016/j.ecolind.2022.108983</v>
      </c>
      <c r="AT68" s="2" t="s">
        <v>1</v>
      </c>
      <c r="AU68" s="2" t="s">
        <v>954</v>
      </c>
      <c r="AV68" s="2" t="s">
        <v>1</v>
      </c>
      <c r="AW68" s="2" t="s">
        <v>1</v>
      </c>
      <c r="AX68" s="2" t="s">
        <v>1</v>
      </c>
      <c r="AY68" s="2" t="s">
        <v>1</v>
      </c>
      <c r="AZ68" s="2" t="s">
        <v>1</v>
      </c>
      <c r="BA68" s="2" t="s">
        <v>1</v>
      </c>
      <c r="BB68" s="2" t="s">
        <v>1</v>
      </c>
      <c r="BC68" s="2" t="s">
        <v>1</v>
      </c>
      <c r="BD68" s="2" t="s">
        <v>1</v>
      </c>
      <c r="BE68" s="2" t="s">
        <v>1</v>
      </c>
      <c r="BF68" s="2" t="s">
        <v>1390</v>
      </c>
      <c r="BG68" s="2" t="str">
        <f>HYPERLINK("https%3A%2F%2Fwww.webofscience.com%2Fwos%2Fwoscc%2Ffull-record%2FWOS:000855691600001","View Full Record in Web of Science")</f>
        <v>View Full Record in Web of Science</v>
      </c>
    </row>
    <row r="69" spans="1:59" ht="12.75" customHeight="1" x14ac:dyDescent="0.2">
      <c r="A69" s="2" t="s">
        <v>11</v>
      </c>
      <c r="B69" s="2" t="s">
        <v>1389</v>
      </c>
      <c r="C69" s="2" t="s">
        <v>1</v>
      </c>
      <c r="D69" s="2" t="s">
        <v>1</v>
      </c>
      <c r="E69" s="2" t="s">
        <v>1</v>
      </c>
      <c r="F69" s="2" t="s">
        <v>1388</v>
      </c>
      <c r="G69" s="2" t="s">
        <v>1</v>
      </c>
      <c r="H69" s="4" t="s">
        <v>1387</v>
      </c>
      <c r="I69" s="2" t="s">
        <v>1386</v>
      </c>
      <c r="J69" s="2" t="s">
        <v>1</v>
      </c>
      <c r="K69" s="2" t="s">
        <v>1</v>
      </c>
      <c r="L69" s="2" t="s">
        <v>1</v>
      </c>
      <c r="M69" s="2" t="s">
        <v>1</v>
      </c>
      <c r="N69" s="2" t="s">
        <v>1</v>
      </c>
      <c r="O69" s="2" t="s">
        <v>1</v>
      </c>
      <c r="P69" s="2" t="s">
        <v>1</v>
      </c>
      <c r="Q69" s="2" t="s">
        <v>1</v>
      </c>
      <c r="R69" s="2" t="s">
        <v>1</v>
      </c>
      <c r="S69" s="2" t="s">
        <v>1</v>
      </c>
      <c r="T69" s="2" t="s">
        <v>1</v>
      </c>
      <c r="U69" s="2" t="s">
        <v>1</v>
      </c>
      <c r="V69" s="2" t="s">
        <v>1</v>
      </c>
      <c r="W69" s="2" t="s">
        <v>1</v>
      </c>
      <c r="X69" s="2" t="s">
        <v>1</v>
      </c>
      <c r="Y69" s="2" t="s">
        <v>1</v>
      </c>
      <c r="Z69" s="2" t="s">
        <v>1</v>
      </c>
      <c r="AA69" s="2" t="s">
        <v>1</v>
      </c>
      <c r="AB69" s="2" t="s">
        <v>246</v>
      </c>
      <c r="AC69" s="2" t="s">
        <v>245</v>
      </c>
      <c r="AD69" s="2" t="s">
        <v>1</v>
      </c>
      <c r="AE69" s="2" t="s">
        <v>1</v>
      </c>
      <c r="AF69" s="2" t="s">
        <v>1</v>
      </c>
      <c r="AG69" s="2" t="s">
        <v>44</v>
      </c>
      <c r="AH69" s="2">
        <v>2022</v>
      </c>
      <c r="AI69" s="2">
        <v>194</v>
      </c>
      <c r="AJ69" s="2">
        <v>11</v>
      </c>
      <c r="AK69" s="2" t="s">
        <v>1</v>
      </c>
      <c r="AL69" s="2" t="s">
        <v>1</v>
      </c>
      <c r="AM69" s="2" t="s">
        <v>1</v>
      </c>
      <c r="AN69" s="2" t="s">
        <v>1</v>
      </c>
      <c r="AO69" s="2" t="s">
        <v>1</v>
      </c>
      <c r="AP69" s="2" t="s">
        <v>1</v>
      </c>
      <c r="AQ69" s="2">
        <v>833</v>
      </c>
      <c r="AR69" s="2" t="s">
        <v>1385</v>
      </c>
      <c r="AS69" s="3" t="str">
        <f>HYPERLINK("http://dx.doi.org/10.1007/s10661-022-10498-7","http://dx.doi.org/10.1007/s10661-022-10498-7")</f>
        <v>http://dx.doi.org/10.1007/s10661-022-10498-7</v>
      </c>
      <c r="AT69" s="2" t="s">
        <v>1</v>
      </c>
      <c r="AU69" s="2" t="s">
        <v>1</v>
      </c>
      <c r="AV69" s="2" t="s">
        <v>1</v>
      </c>
      <c r="AW69" s="2" t="s">
        <v>1</v>
      </c>
      <c r="AX69" s="2" t="s">
        <v>1</v>
      </c>
      <c r="AY69" s="2" t="s">
        <v>1</v>
      </c>
      <c r="AZ69" s="2" t="s">
        <v>1</v>
      </c>
      <c r="BA69" s="2">
        <v>36166173</v>
      </c>
      <c r="BB69" s="2" t="s">
        <v>1</v>
      </c>
      <c r="BC69" s="2" t="s">
        <v>1</v>
      </c>
      <c r="BD69" s="2" t="s">
        <v>1</v>
      </c>
      <c r="BE69" s="2" t="s">
        <v>1</v>
      </c>
      <c r="BF69" s="2" t="s">
        <v>1384</v>
      </c>
      <c r="BG69" s="2" t="str">
        <f>HYPERLINK("https%3A%2F%2Fwww.webofscience.com%2Fwos%2Fwoscc%2Ffull-record%2FWOS:000860614200003","View Full Record in Web of Science")</f>
        <v>View Full Record in Web of Science</v>
      </c>
    </row>
    <row r="70" spans="1:59" ht="12.75" customHeight="1" x14ac:dyDescent="0.2">
      <c r="A70" s="2" t="s">
        <v>11</v>
      </c>
      <c r="B70" s="2" t="s">
        <v>1383</v>
      </c>
      <c r="C70" s="2" t="s">
        <v>1</v>
      </c>
      <c r="D70" s="2" t="s">
        <v>1</v>
      </c>
      <c r="E70" s="2" t="s">
        <v>1</v>
      </c>
      <c r="F70" s="2" t="s">
        <v>1382</v>
      </c>
      <c r="G70" s="2" t="s">
        <v>1</v>
      </c>
      <c r="H70" s="4" t="s">
        <v>1381</v>
      </c>
      <c r="I70" s="2" t="s">
        <v>1380</v>
      </c>
      <c r="J70" s="2" t="s">
        <v>1</v>
      </c>
      <c r="K70" s="2" t="s">
        <v>1</v>
      </c>
      <c r="L70" s="2" t="s">
        <v>1</v>
      </c>
      <c r="M70" s="2" t="s">
        <v>1</v>
      </c>
      <c r="N70" s="2" t="s">
        <v>1</v>
      </c>
      <c r="O70" s="2" t="s">
        <v>1379</v>
      </c>
      <c r="P70" s="2" t="s">
        <v>1</v>
      </c>
      <c r="Q70" s="2" t="s">
        <v>1</v>
      </c>
      <c r="R70" s="2" t="s">
        <v>1</v>
      </c>
      <c r="S70" s="2" t="s">
        <v>1</v>
      </c>
      <c r="T70" s="2" t="s">
        <v>1</v>
      </c>
      <c r="U70" s="2" t="s">
        <v>1</v>
      </c>
      <c r="V70" s="2" t="s">
        <v>1</v>
      </c>
      <c r="W70" s="2" t="s">
        <v>1</v>
      </c>
      <c r="X70" s="2" t="s">
        <v>1</v>
      </c>
      <c r="Y70" s="2" t="s">
        <v>1</v>
      </c>
      <c r="Z70" s="2" t="s">
        <v>1</v>
      </c>
      <c r="AA70" s="2" t="s">
        <v>1</v>
      </c>
      <c r="AB70" s="2" t="s">
        <v>1378</v>
      </c>
      <c r="AC70" s="2" t="s">
        <v>1377</v>
      </c>
      <c r="AD70" s="2" t="s">
        <v>1</v>
      </c>
      <c r="AE70" s="2" t="s">
        <v>1</v>
      </c>
      <c r="AF70" s="2" t="s">
        <v>1</v>
      </c>
      <c r="AG70" s="2" t="s">
        <v>1</v>
      </c>
      <c r="AH70" s="2">
        <v>2022</v>
      </c>
      <c r="AI70" s="2">
        <v>37</v>
      </c>
      <c r="AJ70" s="2">
        <v>4</v>
      </c>
      <c r="AK70" s="2" t="s">
        <v>1</v>
      </c>
      <c r="AL70" s="2" t="s">
        <v>1</v>
      </c>
      <c r="AM70" s="2" t="s">
        <v>1</v>
      </c>
      <c r="AN70" s="2" t="s">
        <v>1</v>
      </c>
      <c r="AO70" s="2">
        <v>347</v>
      </c>
      <c r="AP70" s="2">
        <v>381</v>
      </c>
      <c r="AQ70" s="2" t="s">
        <v>1</v>
      </c>
      <c r="AR70" s="2" t="s">
        <v>1376</v>
      </c>
      <c r="AS70" s="3" t="str">
        <f>HYPERLINK("http://dx.doi.org/10.1561/112.00000551","http://dx.doi.org/10.1561/112.00000551")</f>
        <v>http://dx.doi.org/10.1561/112.00000551</v>
      </c>
      <c r="AT70" s="2" t="s">
        <v>1</v>
      </c>
      <c r="AU70" s="2" t="s">
        <v>1</v>
      </c>
      <c r="AV70" s="2" t="s">
        <v>1</v>
      </c>
      <c r="AW70" s="2" t="s">
        <v>1</v>
      </c>
      <c r="AX70" s="2" t="s">
        <v>1</v>
      </c>
      <c r="AY70" s="2" t="s">
        <v>1</v>
      </c>
      <c r="AZ70" s="2" t="s">
        <v>1</v>
      </c>
      <c r="BA70" s="2" t="s">
        <v>1</v>
      </c>
      <c r="BB70" s="2" t="s">
        <v>1</v>
      </c>
      <c r="BC70" s="2" t="s">
        <v>1</v>
      </c>
      <c r="BD70" s="2" t="s">
        <v>1</v>
      </c>
      <c r="BE70" s="2" t="s">
        <v>1</v>
      </c>
      <c r="BF70" s="2" t="s">
        <v>1375</v>
      </c>
      <c r="BG70" s="2" t="str">
        <f>HYPERLINK("https%3A%2F%2Fwww.webofscience.com%2Fwos%2Fwoscc%2Ffull-record%2FWOS:000906731200001","View Full Record in Web of Science")</f>
        <v>View Full Record in Web of Science</v>
      </c>
    </row>
    <row r="71" spans="1:59" ht="15" customHeight="1" x14ac:dyDescent="0.2">
      <c r="A71" s="2" t="s">
        <v>11</v>
      </c>
      <c r="B71" s="2" t="s">
        <v>1374</v>
      </c>
      <c r="C71" s="2" t="s">
        <v>1</v>
      </c>
      <c r="D71" s="2" t="s">
        <v>1</v>
      </c>
      <c r="E71" s="2" t="s">
        <v>1</v>
      </c>
      <c r="F71" s="2" t="s">
        <v>1373</v>
      </c>
      <c r="G71" s="2" t="s">
        <v>1</v>
      </c>
      <c r="H71" s="4" t="s">
        <v>1372</v>
      </c>
      <c r="I71" s="2" t="s">
        <v>1371</v>
      </c>
      <c r="J71" s="2" t="s">
        <v>1</v>
      </c>
      <c r="K71" s="2" t="s">
        <v>1</v>
      </c>
      <c r="L71" s="2" t="s">
        <v>1</v>
      </c>
      <c r="M71" s="2" t="s">
        <v>1</v>
      </c>
      <c r="N71" s="2" t="s">
        <v>1370</v>
      </c>
      <c r="O71" s="2" t="s">
        <v>1369</v>
      </c>
      <c r="P71" s="2" t="s">
        <v>1</v>
      </c>
      <c r="Q71" s="2" t="s">
        <v>1</v>
      </c>
      <c r="R71" s="2" t="s">
        <v>1</v>
      </c>
      <c r="S71" s="2" t="s">
        <v>1</v>
      </c>
      <c r="T71" s="2" t="s">
        <v>1</v>
      </c>
      <c r="U71" s="2" t="s">
        <v>1</v>
      </c>
      <c r="V71" s="2" t="s">
        <v>1</v>
      </c>
      <c r="W71" s="2" t="s">
        <v>1</v>
      </c>
      <c r="X71" s="2" t="s">
        <v>1</v>
      </c>
      <c r="Y71" s="2" t="s">
        <v>1</v>
      </c>
      <c r="Z71" s="2" t="s">
        <v>1</v>
      </c>
      <c r="AA71" s="2" t="s">
        <v>1</v>
      </c>
      <c r="AB71" s="2" t="s">
        <v>1</v>
      </c>
      <c r="AC71" s="2" t="s">
        <v>79</v>
      </c>
      <c r="AD71" s="2" t="s">
        <v>1</v>
      </c>
      <c r="AE71" s="2" t="s">
        <v>1</v>
      </c>
      <c r="AF71" s="2" t="s">
        <v>1</v>
      </c>
      <c r="AG71" s="2" t="s">
        <v>318</v>
      </c>
      <c r="AH71" s="2">
        <v>2022</v>
      </c>
      <c r="AI71" s="2">
        <v>11</v>
      </c>
      <c r="AJ71" s="2">
        <v>4</v>
      </c>
      <c r="AK71" s="2" t="s">
        <v>1</v>
      </c>
      <c r="AL71" s="2" t="s">
        <v>1</v>
      </c>
      <c r="AM71" s="2" t="s">
        <v>1</v>
      </c>
      <c r="AN71" s="2" t="s">
        <v>1</v>
      </c>
      <c r="AO71" s="2" t="s">
        <v>1</v>
      </c>
      <c r="AP71" s="2" t="s">
        <v>1</v>
      </c>
      <c r="AQ71" s="2">
        <v>500</v>
      </c>
      <c r="AR71" s="2" t="s">
        <v>1368</v>
      </c>
      <c r="AS71" s="3" t="str">
        <f>HYPERLINK("http://dx.doi.org/10.3390/land11040500","http://dx.doi.org/10.3390/land11040500")</f>
        <v>http://dx.doi.org/10.3390/land11040500</v>
      </c>
      <c r="AT71" s="2" t="s">
        <v>1</v>
      </c>
      <c r="AU71" s="2" t="s">
        <v>1</v>
      </c>
      <c r="AV71" s="2" t="s">
        <v>1</v>
      </c>
      <c r="AW71" s="2" t="s">
        <v>1</v>
      </c>
      <c r="AX71" s="2" t="s">
        <v>1</v>
      </c>
      <c r="AY71" s="2" t="s">
        <v>1</v>
      </c>
      <c r="AZ71" s="2" t="s">
        <v>1</v>
      </c>
      <c r="BA71" s="2" t="s">
        <v>1</v>
      </c>
      <c r="BB71" s="2" t="s">
        <v>1</v>
      </c>
      <c r="BC71" s="2" t="s">
        <v>1</v>
      </c>
      <c r="BD71" s="2" t="s">
        <v>1</v>
      </c>
      <c r="BE71" s="2" t="s">
        <v>1</v>
      </c>
      <c r="BF71" s="2" t="s">
        <v>1367</v>
      </c>
      <c r="BG71" s="2" t="str">
        <f>HYPERLINK("https%3A%2F%2Fwww.webofscience.com%2Fwos%2Fwoscc%2Ffull-record%2FWOS:000786877300001","View Full Record in Web of Science")</f>
        <v>View Full Record in Web of Science</v>
      </c>
    </row>
    <row r="72" spans="1:59" ht="12.75" customHeight="1" x14ac:dyDescent="0.2">
      <c r="A72" s="2" t="s">
        <v>11</v>
      </c>
      <c r="B72" s="2" t="s">
        <v>1366</v>
      </c>
      <c r="C72" s="2" t="s">
        <v>1</v>
      </c>
      <c r="D72" s="2" t="s">
        <v>1</v>
      </c>
      <c r="E72" s="2" t="s">
        <v>1</v>
      </c>
      <c r="F72" s="2" t="s">
        <v>1365</v>
      </c>
      <c r="G72" s="2" t="s">
        <v>1</v>
      </c>
      <c r="H72" s="4" t="s">
        <v>1364</v>
      </c>
      <c r="I72" s="2" t="s">
        <v>1363</v>
      </c>
      <c r="J72" s="2" t="s">
        <v>1</v>
      </c>
      <c r="K72" s="2" t="s">
        <v>1</v>
      </c>
      <c r="L72" s="2" t="s">
        <v>1</v>
      </c>
      <c r="M72" s="2" t="s">
        <v>1</v>
      </c>
      <c r="N72" s="2" t="s">
        <v>1362</v>
      </c>
      <c r="O72" s="2" t="s">
        <v>1361</v>
      </c>
      <c r="P72" s="2" t="s">
        <v>1</v>
      </c>
      <c r="Q72" s="2" t="s">
        <v>1</v>
      </c>
      <c r="R72" s="2" t="s">
        <v>1</v>
      </c>
      <c r="S72" s="2" t="s">
        <v>1</v>
      </c>
      <c r="T72" s="2" t="s">
        <v>1</v>
      </c>
      <c r="U72" s="2" t="s">
        <v>1</v>
      </c>
      <c r="V72" s="2" t="s">
        <v>1</v>
      </c>
      <c r="W72" s="2" t="s">
        <v>1</v>
      </c>
      <c r="X72" s="2" t="s">
        <v>1</v>
      </c>
      <c r="Y72" s="2" t="s">
        <v>1</v>
      </c>
      <c r="Z72" s="2" t="s">
        <v>1</v>
      </c>
      <c r="AA72" s="2" t="s">
        <v>1</v>
      </c>
      <c r="AB72" s="2" t="s">
        <v>918</v>
      </c>
      <c r="AC72" s="2" t="s">
        <v>1</v>
      </c>
      <c r="AD72" s="2" t="s">
        <v>1</v>
      </c>
      <c r="AE72" s="2" t="s">
        <v>1</v>
      </c>
      <c r="AF72" s="2" t="s">
        <v>1</v>
      </c>
      <c r="AG72" s="2" t="s">
        <v>296</v>
      </c>
      <c r="AH72" s="2">
        <v>2022</v>
      </c>
      <c r="AI72" s="2">
        <v>27</v>
      </c>
      <c r="AJ72" s="2">
        <v>3</v>
      </c>
      <c r="AK72" s="2" t="s">
        <v>1</v>
      </c>
      <c r="AL72" s="2" t="s">
        <v>1</v>
      </c>
      <c r="AM72" s="2" t="s">
        <v>1</v>
      </c>
      <c r="AN72" s="2" t="s">
        <v>1</v>
      </c>
      <c r="AO72" s="2" t="s">
        <v>1</v>
      </c>
      <c r="AP72" s="2" t="s">
        <v>1</v>
      </c>
      <c r="AQ72" s="2">
        <v>1</v>
      </c>
      <c r="AR72" s="2" t="s">
        <v>1360</v>
      </c>
      <c r="AS72" s="3" t="str">
        <f>HYPERLINK("http://dx.doi.org/10.5751/ES-13292-270301","http://dx.doi.org/10.5751/ES-13292-270301")</f>
        <v>http://dx.doi.org/10.5751/ES-13292-270301</v>
      </c>
      <c r="AT72" s="2" t="s">
        <v>1</v>
      </c>
      <c r="AU72" s="2" t="s">
        <v>1</v>
      </c>
      <c r="AV72" s="2" t="s">
        <v>1</v>
      </c>
      <c r="AW72" s="2" t="s">
        <v>1</v>
      </c>
      <c r="AX72" s="2" t="s">
        <v>1</v>
      </c>
      <c r="AY72" s="2" t="s">
        <v>1</v>
      </c>
      <c r="AZ72" s="2" t="s">
        <v>1</v>
      </c>
      <c r="BA72" s="2" t="s">
        <v>1</v>
      </c>
      <c r="BB72" s="2" t="s">
        <v>1</v>
      </c>
      <c r="BC72" s="2" t="s">
        <v>1</v>
      </c>
      <c r="BD72" s="2" t="s">
        <v>1</v>
      </c>
      <c r="BE72" s="2" t="s">
        <v>1</v>
      </c>
      <c r="BF72" s="2" t="s">
        <v>1359</v>
      </c>
      <c r="BG72" s="2" t="str">
        <f>HYPERLINK("https%3A%2F%2Fwww.webofscience.com%2Fwos%2Fwoscc%2Ffull-record%2FWOS:000828469500005","View Full Record in Web of Science")</f>
        <v>View Full Record in Web of Science</v>
      </c>
    </row>
    <row r="73" spans="1:59" ht="12.75" customHeight="1" x14ac:dyDescent="0.2">
      <c r="A73" s="2" t="s">
        <v>11</v>
      </c>
      <c r="B73" s="2" t="s">
        <v>1358</v>
      </c>
      <c r="C73" s="2" t="s">
        <v>1</v>
      </c>
      <c r="D73" s="2" t="s">
        <v>1</v>
      </c>
      <c r="E73" s="2" t="s">
        <v>1</v>
      </c>
      <c r="F73" s="2" t="s">
        <v>1357</v>
      </c>
      <c r="G73" s="2" t="s">
        <v>1</v>
      </c>
      <c r="H73" s="4" t="s">
        <v>1356</v>
      </c>
      <c r="I73" s="2" t="s">
        <v>1355</v>
      </c>
      <c r="J73" s="2" t="s">
        <v>1</v>
      </c>
      <c r="K73" s="2" t="s">
        <v>1</v>
      </c>
      <c r="L73" s="2" t="s">
        <v>1</v>
      </c>
      <c r="M73" s="2" t="s">
        <v>1</v>
      </c>
      <c r="N73" s="2" t="s">
        <v>1</v>
      </c>
      <c r="O73" s="2" t="s">
        <v>1354</v>
      </c>
      <c r="P73" s="2" t="s">
        <v>1</v>
      </c>
      <c r="Q73" s="2" t="s">
        <v>1</v>
      </c>
      <c r="R73" s="2" t="s">
        <v>1</v>
      </c>
      <c r="S73" s="2" t="s">
        <v>1</v>
      </c>
      <c r="T73" s="2" t="s">
        <v>1</v>
      </c>
      <c r="U73" s="2" t="s">
        <v>1</v>
      </c>
      <c r="V73" s="2" t="s">
        <v>1</v>
      </c>
      <c r="W73" s="2" t="s">
        <v>1</v>
      </c>
      <c r="X73" s="2" t="s">
        <v>1</v>
      </c>
      <c r="Y73" s="2" t="s">
        <v>1</v>
      </c>
      <c r="Z73" s="2" t="s">
        <v>1</v>
      </c>
      <c r="AA73" s="2" t="s">
        <v>1</v>
      </c>
      <c r="AB73" s="2" t="s">
        <v>363</v>
      </c>
      <c r="AC73" s="2" t="s">
        <v>362</v>
      </c>
      <c r="AD73" s="2" t="s">
        <v>1</v>
      </c>
      <c r="AE73" s="2" t="s">
        <v>1</v>
      </c>
      <c r="AF73" s="2" t="s">
        <v>1</v>
      </c>
      <c r="AG73" s="2" t="s">
        <v>154</v>
      </c>
      <c r="AH73" s="2">
        <v>2023</v>
      </c>
      <c r="AI73" s="2">
        <v>34</v>
      </c>
      <c r="AJ73" s="2">
        <v>5</v>
      </c>
      <c r="AK73" s="2" t="s">
        <v>1</v>
      </c>
      <c r="AL73" s="2" t="s">
        <v>1</v>
      </c>
      <c r="AM73" s="2" t="s">
        <v>1</v>
      </c>
      <c r="AN73" s="2" t="s">
        <v>1</v>
      </c>
      <c r="AO73" s="2">
        <v>1447</v>
      </c>
      <c r="AP73" s="2">
        <v>1463</v>
      </c>
      <c r="AQ73" s="2" t="s">
        <v>1</v>
      </c>
      <c r="AR73" s="2" t="s">
        <v>1353</v>
      </c>
      <c r="AS73" s="3" t="str">
        <f>HYPERLINK("http://dx.doi.org/10.1002/ldr.4545","http://dx.doi.org/10.1002/ldr.4545")</f>
        <v>http://dx.doi.org/10.1002/ldr.4545</v>
      </c>
      <c r="AT73" s="2" t="s">
        <v>1</v>
      </c>
      <c r="AU73" s="2" t="s">
        <v>993</v>
      </c>
      <c r="AV73" s="2" t="s">
        <v>1</v>
      </c>
      <c r="AW73" s="2" t="s">
        <v>1</v>
      </c>
      <c r="AX73" s="2" t="s">
        <v>1</v>
      </c>
      <c r="AY73" s="2" t="s">
        <v>1</v>
      </c>
      <c r="AZ73" s="2" t="s">
        <v>1</v>
      </c>
      <c r="BA73" s="2" t="s">
        <v>1</v>
      </c>
      <c r="BB73" s="2" t="s">
        <v>1</v>
      </c>
      <c r="BC73" s="2" t="s">
        <v>1</v>
      </c>
      <c r="BD73" s="2" t="s">
        <v>1</v>
      </c>
      <c r="BE73" s="2" t="s">
        <v>1</v>
      </c>
      <c r="BF73" s="2" t="s">
        <v>1352</v>
      </c>
      <c r="BG73" s="2" t="str">
        <f>HYPERLINK("https%3A%2F%2Fwww.webofscience.com%2Fwos%2Fwoscc%2Ffull-record%2FWOS:000897854700001","View Full Record in Web of Science")</f>
        <v>View Full Record in Web of Science</v>
      </c>
    </row>
    <row r="74" spans="1:59" ht="12.75" customHeight="1" x14ac:dyDescent="0.2">
      <c r="A74" s="2" t="s">
        <v>11</v>
      </c>
      <c r="B74" s="2" t="s">
        <v>1351</v>
      </c>
      <c r="C74" s="2" t="s">
        <v>1</v>
      </c>
      <c r="D74" s="2" t="s">
        <v>1</v>
      </c>
      <c r="E74" s="2" t="s">
        <v>1</v>
      </c>
      <c r="F74" s="2" t="s">
        <v>1350</v>
      </c>
      <c r="G74" s="2" t="s">
        <v>1</v>
      </c>
      <c r="H74" s="4" t="s">
        <v>1349</v>
      </c>
      <c r="I74" s="2" t="s">
        <v>1348</v>
      </c>
      <c r="J74" s="2" t="s">
        <v>1</v>
      </c>
      <c r="K74" s="2" t="s">
        <v>1</v>
      </c>
      <c r="L74" s="2" t="s">
        <v>1</v>
      </c>
      <c r="M74" s="2" t="s">
        <v>1</v>
      </c>
      <c r="N74" s="2" t="s">
        <v>1</v>
      </c>
      <c r="O74" s="2" t="s">
        <v>1</v>
      </c>
      <c r="P74" s="2" t="s">
        <v>1</v>
      </c>
      <c r="Q74" s="2" t="s">
        <v>1</v>
      </c>
      <c r="R74" s="2" t="s">
        <v>1</v>
      </c>
      <c r="S74" s="2" t="s">
        <v>1</v>
      </c>
      <c r="T74" s="2" t="s">
        <v>1</v>
      </c>
      <c r="U74" s="2" t="s">
        <v>1</v>
      </c>
      <c r="V74" s="2" t="s">
        <v>1</v>
      </c>
      <c r="W74" s="2" t="s">
        <v>1</v>
      </c>
      <c r="X74" s="2" t="s">
        <v>1</v>
      </c>
      <c r="Y74" s="2" t="s">
        <v>1</v>
      </c>
      <c r="Z74" s="2" t="s">
        <v>1</v>
      </c>
      <c r="AA74" s="2" t="s">
        <v>1</v>
      </c>
      <c r="AB74" s="2" t="s">
        <v>1</v>
      </c>
      <c r="AC74" s="2" t="s">
        <v>15</v>
      </c>
      <c r="AD74" s="2" t="s">
        <v>1</v>
      </c>
      <c r="AE74" s="2" t="s">
        <v>1</v>
      </c>
      <c r="AF74" s="2" t="s">
        <v>1</v>
      </c>
      <c r="AG74" s="2" t="s">
        <v>33</v>
      </c>
      <c r="AH74" s="2">
        <v>2022</v>
      </c>
      <c r="AI74" s="2">
        <v>14</v>
      </c>
      <c r="AJ74" s="2">
        <v>24</v>
      </c>
      <c r="AK74" s="2" t="s">
        <v>1</v>
      </c>
      <c r="AL74" s="2" t="s">
        <v>1</v>
      </c>
      <c r="AM74" s="2" t="s">
        <v>1</v>
      </c>
      <c r="AN74" s="2" t="s">
        <v>1</v>
      </c>
      <c r="AO74" s="2" t="s">
        <v>1</v>
      </c>
      <c r="AP74" s="2" t="s">
        <v>1</v>
      </c>
      <c r="AQ74" s="2">
        <v>16527</v>
      </c>
      <c r="AR74" s="2" t="s">
        <v>1347</v>
      </c>
      <c r="AS74" s="3" t="str">
        <f>HYPERLINK("http://dx.doi.org/10.3390/su142416527","http://dx.doi.org/10.3390/su142416527")</f>
        <v>http://dx.doi.org/10.3390/su142416527</v>
      </c>
      <c r="AT74" s="2" t="s">
        <v>1</v>
      </c>
      <c r="AU74" s="2" t="s">
        <v>1</v>
      </c>
      <c r="AV74" s="2" t="s">
        <v>1</v>
      </c>
      <c r="AW74" s="2" t="s">
        <v>1</v>
      </c>
      <c r="AX74" s="2" t="s">
        <v>1</v>
      </c>
      <c r="AY74" s="2" t="s">
        <v>1</v>
      </c>
      <c r="AZ74" s="2" t="s">
        <v>1</v>
      </c>
      <c r="BA74" s="2" t="s">
        <v>1</v>
      </c>
      <c r="BB74" s="2" t="s">
        <v>1</v>
      </c>
      <c r="BC74" s="2" t="s">
        <v>1</v>
      </c>
      <c r="BD74" s="2" t="s">
        <v>1</v>
      </c>
      <c r="BE74" s="2" t="s">
        <v>1</v>
      </c>
      <c r="BF74" s="2" t="s">
        <v>1346</v>
      </c>
      <c r="BG74" s="2" t="str">
        <f>HYPERLINK("https%3A%2F%2Fwww.webofscience.com%2Fwos%2Fwoscc%2Ffull-record%2FWOS:000903363800001","View Full Record in Web of Science")</f>
        <v>View Full Record in Web of Science</v>
      </c>
    </row>
    <row r="75" spans="1:59" ht="15" customHeight="1" x14ac:dyDescent="0.2">
      <c r="A75" s="2" t="s">
        <v>11</v>
      </c>
      <c r="B75" s="2" t="s">
        <v>1345</v>
      </c>
      <c r="C75" s="2" t="s">
        <v>1</v>
      </c>
      <c r="D75" s="2" t="s">
        <v>1</v>
      </c>
      <c r="E75" s="2" t="s">
        <v>1</v>
      </c>
      <c r="F75" s="2" t="s">
        <v>1344</v>
      </c>
      <c r="G75" s="2" t="s">
        <v>1</v>
      </c>
      <c r="H75" s="4" t="s">
        <v>1343</v>
      </c>
      <c r="I75" s="2" t="s">
        <v>1342</v>
      </c>
      <c r="J75" s="2" t="s">
        <v>1</v>
      </c>
      <c r="K75" s="2" t="s">
        <v>1</v>
      </c>
      <c r="L75" s="2" t="s">
        <v>1</v>
      </c>
      <c r="M75" s="2" t="s">
        <v>1</v>
      </c>
      <c r="N75" s="2" t="s">
        <v>1</v>
      </c>
      <c r="O75" s="2" t="s">
        <v>1341</v>
      </c>
      <c r="P75" s="2" t="s">
        <v>1</v>
      </c>
      <c r="Q75" s="2" t="s">
        <v>1</v>
      </c>
      <c r="R75" s="2" t="s">
        <v>1</v>
      </c>
      <c r="S75" s="2" t="s">
        <v>1</v>
      </c>
      <c r="T75" s="2" t="s">
        <v>1</v>
      </c>
      <c r="U75" s="2" t="s">
        <v>1</v>
      </c>
      <c r="V75" s="2" t="s">
        <v>1</v>
      </c>
      <c r="W75" s="2" t="s">
        <v>1</v>
      </c>
      <c r="X75" s="2" t="s">
        <v>1</v>
      </c>
      <c r="Y75" s="2" t="s">
        <v>1</v>
      </c>
      <c r="Z75" s="2" t="s">
        <v>1</v>
      </c>
      <c r="AA75" s="2" t="s">
        <v>1</v>
      </c>
      <c r="AB75" s="2" t="s">
        <v>1</v>
      </c>
      <c r="AC75" s="2" t="s">
        <v>25</v>
      </c>
      <c r="AD75" s="2" t="s">
        <v>1</v>
      </c>
      <c r="AE75" s="2" t="s">
        <v>1</v>
      </c>
      <c r="AF75" s="2" t="s">
        <v>1</v>
      </c>
      <c r="AG75" s="2" t="s">
        <v>1340</v>
      </c>
      <c r="AH75" s="2">
        <v>2022</v>
      </c>
      <c r="AI75" s="2">
        <v>22</v>
      </c>
      <c r="AJ75" s="2">
        <v>1</v>
      </c>
      <c r="AK75" s="2" t="s">
        <v>1</v>
      </c>
      <c r="AL75" s="2" t="s">
        <v>1</v>
      </c>
      <c r="AM75" s="2" t="s">
        <v>1</v>
      </c>
      <c r="AN75" s="2" t="s">
        <v>1</v>
      </c>
      <c r="AO75" s="2" t="s">
        <v>1</v>
      </c>
      <c r="AP75" s="2" t="s">
        <v>1</v>
      </c>
      <c r="AQ75" s="2">
        <v>78</v>
      </c>
      <c r="AR75" s="2" t="s">
        <v>1339</v>
      </c>
      <c r="AS75" s="3" t="str">
        <f>HYPERLINK("http://dx.doi.org/10.1186/s12862-022-02032-7","http://dx.doi.org/10.1186/s12862-022-02032-7")</f>
        <v>http://dx.doi.org/10.1186/s12862-022-02032-7</v>
      </c>
      <c r="AT75" s="2" t="s">
        <v>1</v>
      </c>
      <c r="AU75" s="2" t="s">
        <v>1</v>
      </c>
      <c r="AV75" s="2" t="s">
        <v>1</v>
      </c>
      <c r="AW75" s="2" t="s">
        <v>1</v>
      </c>
      <c r="AX75" s="2" t="s">
        <v>1</v>
      </c>
      <c r="AY75" s="2" t="s">
        <v>1</v>
      </c>
      <c r="AZ75" s="2" t="s">
        <v>1</v>
      </c>
      <c r="BA75" s="2">
        <v>35725385</v>
      </c>
      <c r="BB75" s="2" t="s">
        <v>1</v>
      </c>
      <c r="BC75" s="2" t="s">
        <v>1</v>
      </c>
      <c r="BD75" s="2" t="s">
        <v>1</v>
      </c>
      <c r="BE75" s="2" t="s">
        <v>1</v>
      </c>
      <c r="BF75" s="2" t="s">
        <v>1338</v>
      </c>
      <c r="BG75" s="2" t="str">
        <f>HYPERLINK("https%3A%2F%2Fwww.webofscience.com%2Fwos%2Fwoscc%2Ffull-record%2FWOS:000813744500001","View Full Record in Web of Science")</f>
        <v>View Full Record in Web of Science</v>
      </c>
    </row>
    <row r="76" spans="1:59" ht="12.75" customHeight="1" x14ac:dyDescent="0.2">
      <c r="A76" s="2" t="s">
        <v>11</v>
      </c>
      <c r="B76" s="2" t="s">
        <v>1337</v>
      </c>
      <c r="C76" s="2" t="s">
        <v>1</v>
      </c>
      <c r="D76" s="2" t="s">
        <v>1</v>
      </c>
      <c r="E76" s="2" t="s">
        <v>1</v>
      </c>
      <c r="F76" s="2" t="s">
        <v>1336</v>
      </c>
      <c r="G76" s="2" t="s">
        <v>1</v>
      </c>
      <c r="H76" s="4" t="s">
        <v>1335</v>
      </c>
      <c r="I76" s="2" t="s">
        <v>1334</v>
      </c>
      <c r="J76" s="2" t="s">
        <v>1</v>
      </c>
      <c r="K76" s="2" t="s">
        <v>1</v>
      </c>
      <c r="L76" s="2" t="s">
        <v>1</v>
      </c>
      <c r="M76" s="2" t="s">
        <v>1</v>
      </c>
      <c r="N76" s="2" t="s">
        <v>1</v>
      </c>
      <c r="O76" s="2" t="s">
        <v>1</v>
      </c>
      <c r="P76" s="2" t="s">
        <v>1</v>
      </c>
      <c r="Q76" s="2" t="s">
        <v>1</v>
      </c>
      <c r="R76" s="2" t="s">
        <v>1</v>
      </c>
      <c r="S76" s="2" t="s">
        <v>1</v>
      </c>
      <c r="T76" s="2" t="s">
        <v>1</v>
      </c>
      <c r="U76" s="2" t="s">
        <v>1</v>
      </c>
      <c r="V76" s="2" t="s">
        <v>1</v>
      </c>
      <c r="W76" s="2" t="s">
        <v>1</v>
      </c>
      <c r="X76" s="2" t="s">
        <v>1</v>
      </c>
      <c r="Y76" s="2" t="s">
        <v>1</v>
      </c>
      <c r="Z76" s="2" t="s">
        <v>1</v>
      </c>
      <c r="AA76" s="2" t="s">
        <v>1</v>
      </c>
      <c r="AB76" s="2" t="s">
        <v>1</v>
      </c>
      <c r="AC76" s="2" t="s">
        <v>79</v>
      </c>
      <c r="AD76" s="2" t="s">
        <v>1</v>
      </c>
      <c r="AE76" s="2" t="s">
        <v>1</v>
      </c>
      <c r="AF76" s="2" t="s">
        <v>1</v>
      </c>
      <c r="AG76" s="2" t="s">
        <v>33</v>
      </c>
      <c r="AH76" s="2">
        <v>2021</v>
      </c>
      <c r="AI76" s="2">
        <v>10</v>
      </c>
      <c r="AJ76" s="2">
        <v>12</v>
      </c>
      <c r="AK76" s="2" t="s">
        <v>1</v>
      </c>
      <c r="AL76" s="2" t="s">
        <v>1</v>
      </c>
      <c r="AM76" s="2" t="s">
        <v>1</v>
      </c>
      <c r="AN76" s="2" t="s">
        <v>1</v>
      </c>
      <c r="AO76" s="2" t="s">
        <v>1</v>
      </c>
      <c r="AP76" s="2" t="s">
        <v>1</v>
      </c>
      <c r="AQ76" s="2">
        <v>1373</v>
      </c>
      <c r="AR76" s="2" t="s">
        <v>1333</v>
      </c>
      <c r="AS76" s="3" t="str">
        <f>HYPERLINK("http://dx.doi.org/10.3390/land10121373","http://dx.doi.org/10.3390/land10121373")</f>
        <v>http://dx.doi.org/10.3390/land10121373</v>
      </c>
      <c r="AT76" s="2" t="s">
        <v>1</v>
      </c>
      <c r="AU76" s="2" t="s">
        <v>1</v>
      </c>
      <c r="AV76" s="2" t="s">
        <v>1</v>
      </c>
      <c r="AW76" s="2" t="s">
        <v>1</v>
      </c>
      <c r="AX76" s="2" t="s">
        <v>1</v>
      </c>
      <c r="AY76" s="2" t="s">
        <v>1</v>
      </c>
      <c r="AZ76" s="2" t="s">
        <v>1</v>
      </c>
      <c r="BA76" s="2" t="s">
        <v>1</v>
      </c>
      <c r="BB76" s="2" t="s">
        <v>1</v>
      </c>
      <c r="BC76" s="2" t="s">
        <v>1</v>
      </c>
      <c r="BD76" s="2" t="s">
        <v>1</v>
      </c>
      <c r="BE76" s="2" t="s">
        <v>1</v>
      </c>
      <c r="BF76" s="2" t="s">
        <v>1332</v>
      </c>
      <c r="BG76" s="2" t="str">
        <f>HYPERLINK("https%3A%2F%2Fwww.webofscience.com%2Fwos%2Fwoscc%2Ffull-record%2FWOS:000738593000001","View Full Record in Web of Science")</f>
        <v>View Full Record in Web of Science</v>
      </c>
    </row>
    <row r="77" spans="1:59" ht="15" customHeight="1" x14ac:dyDescent="0.2">
      <c r="A77" s="2" t="s">
        <v>11</v>
      </c>
      <c r="B77" s="2" t="s">
        <v>1331</v>
      </c>
      <c r="C77" s="2" t="s">
        <v>1</v>
      </c>
      <c r="D77" s="2" t="s">
        <v>1</v>
      </c>
      <c r="E77" s="2" t="s">
        <v>1</v>
      </c>
      <c r="F77" s="2" t="s">
        <v>1330</v>
      </c>
      <c r="G77" s="2" t="s">
        <v>1</v>
      </c>
      <c r="H77" s="4" t="s">
        <v>1329</v>
      </c>
      <c r="I77" s="2" t="s">
        <v>1328</v>
      </c>
      <c r="J77" s="2" t="s">
        <v>1</v>
      </c>
      <c r="K77" s="2" t="s">
        <v>1</v>
      </c>
      <c r="L77" s="2" t="s">
        <v>1</v>
      </c>
      <c r="M77" s="2" t="s">
        <v>1</v>
      </c>
      <c r="N77" s="2" t="s">
        <v>1327</v>
      </c>
      <c r="O77" s="2" t="s">
        <v>1326</v>
      </c>
      <c r="P77" s="2" t="s">
        <v>1</v>
      </c>
      <c r="Q77" s="2" t="s">
        <v>1</v>
      </c>
      <c r="R77" s="2" t="s">
        <v>1</v>
      </c>
      <c r="S77" s="2" t="s">
        <v>1</v>
      </c>
      <c r="T77" s="2" t="s">
        <v>1</v>
      </c>
      <c r="U77" s="2" t="s">
        <v>1</v>
      </c>
      <c r="V77" s="2" t="s">
        <v>1</v>
      </c>
      <c r="W77" s="2" t="s">
        <v>1</v>
      </c>
      <c r="X77" s="2" t="s">
        <v>1</v>
      </c>
      <c r="Y77" s="2" t="s">
        <v>1</v>
      </c>
      <c r="Z77" s="2" t="s">
        <v>1</v>
      </c>
      <c r="AA77" s="2" t="s">
        <v>1</v>
      </c>
      <c r="AB77" s="2" t="s">
        <v>1</v>
      </c>
      <c r="AC77" s="2" t="s">
        <v>15</v>
      </c>
      <c r="AD77" s="2" t="s">
        <v>1</v>
      </c>
      <c r="AE77" s="2" t="s">
        <v>1</v>
      </c>
      <c r="AF77" s="2" t="s">
        <v>1</v>
      </c>
      <c r="AG77" s="2" t="s">
        <v>44</v>
      </c>
      <c r="AH77" s="2">
        <v>2022</v>
      </c>
      <c r="AI77" s="2">
        <v>14</v>
      </c>
      <c r="AJ77" s="2">
        <v>21</v>
      </c>
      <c r="AK77" s="2" t="s">
        <v>1</v>
      </c>
      <c r="AL77" s="2" t="s">
        <v>1</v>
      </c>
      <c r="AM77" s="2" t="s">
        <v>1</v>
      </c>
      <c r="AN77" s="2" t="s">
        <v>1</v>
      </c>
      <c r="AO77" s="2" t="s">
        <v>1</v>
      </c>
      <c r="AP77" s="2" t="s">
        <v>1</v>
      </c>
      <c r="AQ77" s="2">
        <v>14256</v>
      </c>
      <c r="AR77" s="2" t="s">
        <v>1325</v>
      </c>
      <c r="AS77" s="3" t="str">
        <f>HYPERLINK("http://dx.doi.org/10.3390/su142114256","http://dx.doi.org/10.3390/su142114256")</f>
        <v>http://dx.doi.org/10.3390/su142114256</v>
      </c>
      <c r="AT77" s="2" t="s">
        <v>1</v>
      </c>
      <c r="AU77" s="2" t="s">
        <v>1</v>
      </c>
      <c r="AV77" s="2" t="s">
        <v>1</v>
      </c>
      <c r="AW77" s="2" t="s">
        <v>1</v>
      </c>
      <c r="AX77" s="2" t="s">
        <v>1</v>
      </c>
      <c r="AY77" s="2" t="s">
        <v>1</v>
      </c>
      <c r="AZ77" s="2" t="s">
        <v>1</v>
      </c>
      <c r="BA77" s="2" t="s">
        <v>1</v>
      </c>
      <c r="BB77" s="2" t="s">
        <v>1</v>
      </c>
      <c r="BC77" s="2" t="s">
        <v>1</v>
      </c>
      <c r="BD77" s="2" t="s">
        <v>1</v>
      </c>
      <c r="BE77" s="2" t="s">
        <v>1</v>
      </c>
      <c r="BF77" s="2" t="s">
        <v>1324</v>
      </c>
      <c r="BG77" s="2" t="str">
        <f>HYPERLINK("https%3A%2F%2Fwww.webofscience.com%2Fwos%2Fwoscc%2Ffull-record%2FWOS:000881557200001","View Full Record in Web of Science")</f>
        <v>View Full Record in Web of Science</v>
      </c>
    </row>
    <row r="78" spans="1:59" ht="12.75" customHeight="1" x14ac:dyDescent="0.2">
      <c r="A78" s="2" t="s">
        <v>11</v>
      </c>
      <c r="B78" s="2" t="s">
        <v>1323</v>
      </c>
      <c r="C78" s="2" t="s">
        <v>1</v>
      </c>
      <c r="D78" s="2" t="s">
        <v>1</v>
      </c>
      <c r="E78" s="2" t="s">
        <v>1</v>
      </c>
      <c r="F78" s="2" t="s">
        <v>1322</v>
      </c>
      <c r="G78" s="2" t="s">
        <v>1</v>
      </c>
      <c r="H78" s="4" t="s">
        <v>1321</v>
      </c>
      <c r="I78" s="2" t="s">
        <v>1320</v>
      </c>
      <c r="J78" s="2" t="s">
        <v>1</v>
      </c>
      <c r="K78" s="2" t="s">
        <v>1</v>
      </c>
      <c r="L78" s="2" t="s">
        <v>1</v>
      </c>
      <c r="M78" s="2" t="s">
        <v>1</v>
      </c>
      <c r="N78" s="2" t="s">
        <v>1319</v>
      </c>
      <c r="O78" s="2" t="s">
        <v>1318</v>
      </c>
      <c r="P78" s="2" t="s">
        <v>1</v>
      </c>
      <c r="Q78" s="2" t="s">
        <v>1</v>
      </c>
      <c r="R78" s="2" t="s">
        <v>1</v>
      </c>
      <c r="S78" s="2" t="s">
        <v>1</v>
      </c>
      <c r="T78" s="2" t="s">
        <v>1</v>
      </c>
      <c r="U78" s="2" t="s">
        <v>1</v>
      </c>
      <c r="V78" s="2" t="s">
        <v>1</v>
      </c>
      <c r="W78" s="2" t="s">
        <v>1</v>
      </c>
      <c r="X78" s="2" t="s">
        <v>1</v>
      </c>
      <c r="Y78" s="2" t="s">
        <v>1</v>
      </c>
      <c r="Z78" s="2" t="s">
        <v>1</v>
      </c>
      <c r="AA78" s="2" t="s">
        <v>1</v>
      </c>
      <c r="AB78" s="2" t="s">
        <v>1</v>
      </c>
      <c r="AC78" s="2" t="s">
        <v>1317</v>
      </c>
      <c r="AD78" s="2" t="s">
        <v>1</v>
      </c>
      <c r="AE78" s="2" t="s">
        <v>1</v>
      </c>
      <c r="AF78" s="2" t="s">
        <v>1</v>
      </c>
      <c r="AG78" s="2" t="s">
        <v>1316</v>
      </c>
      <c r="AH78" s="2">
        <v>2021</v>
      </c>
      <c r="AI78" s="2">
        <v>9</v>
      </c>
      <c r="AJ78" s="2" t="s">
        <v>1</v>
      </c>
      <c r="AK78" s="2" t="s">
        <v>1</v>
      </c>
      <c r="AL78" s="2" t="s">
        <v>1</v>
      </c>
      <c r="AM78" s="2" t="s">
        <v>1</v>
      </c>
      <c r="AN78" s="2" t="s">
        <v>1</v>
      </c>
      <c r="AO78" s="2" t="s">
        <v>1</v>
      </c>
      <c r="AP78" s="2" t="s">
        <v>1</v>
      </c>
      <c r="AQ78" s="2">
        <v>686077</v>
      </c>
      <c r="AR78" s="2" t="s">
        <v>1315</v>
      </c>
      <c r="AS78" s="3" t="str">
        <f>HYPERLINK("http://dx.doi.org/10.3389/fenvs.2021.686077","http://dx.doi.org/10.3389/fenvs.2021.686077")</f>
        <v>http://dx.doi.org/10.3389/fenvs.2021.686077</v>
      </c>
      <c r="AT78" s="2" t="s">
        <v>1</v>
      </c>
      <c r="AU78" s="2" t="s">
        <v>1</v>
      </c>
      <c r="AV78" s="2" t="s">
        <v>1</v>
      </c>
      <c r="AW78" s="2" t="s">
        <v>1</v>
      </c>
      <c r="AX78" s="2" t="s">
        <v>1</v>
      </c>
      <c r="AY78" s="2" t="s">
        <v>1</v>
      </c>
      <c r="AZ78" s="2" t="s">
        <v>1</v>
      </c>
      <c r="BA78" s="2" t="s">
        <v>1</v>
      </c>
      <c r="BB78" s="2" t="s">
        <v>1</v>
      </c>
      <c r="BC78" s="2" t="s">
        <v>1</v>
      </c>
      <c r="BD78" s="2" t="s">
        <v>1</v>
      </c>
      <c r="BE78" s="2" t="s">
        <v>1</v>
      </c>
      <c r="BF78" s="2" t="s">
        <v>1314</v>
      </c>
      <c r="BG78" s="2" t="str">
        <f>HYPERLINK("https%3A%2F%2Fwww.webofscience.com%2Fwos%2Fwoscc%2Ffull-record%2FWOS:000689296400001","View Full Record in Web of Science")</f>
        <v>View Full Record in Web of Science</v>
      </c>
    </row>
    <row r="79" spans="1:59" ht="12.75" customHeight="1" x14ac:dyDescent="0.2">
      <c r="A79" s="2" t="s">
        <v>11</v>
      </c>
      <c r="B79" s="2" t="s">
        <v>1313</v>
      </c>
      <c r="C79" s="2" t="s">
        <v>1</v>
      </c>
      <c r="D79" s="2" t="s">
        <v>1</v>
      </c>
      <c r="E79" s="2" t="s">
        <v>1</v>
      </c>
      <c r="F79" s="2" t="s">
        <v>1312</v>
      </c>
      <c r="G79" s="2" t="s">
        <v>1</v>
      </c>
      <c r="H79" s="4" t="s">
        <v>1311</v>
      </c>
      <c r="I79" s="2" t="s">
        <v>1310</v>
      </c>
      <c r="J79" s="2" t="s">
        <v>1</v>
      </c>
      <c r="K79" s="2" t="s">
        <v>1</v>
      </c>
      <c r="L79" s="2" t="s">
        <v>1</v>
      </c>
      <c r="M79" s="2" t="s">
        <v>1</v>
      </c>
      <c r="N79" s="2" t="s">
        <v>1</v>
      </c>
      <c r="O79" s="2" t="s">
        <v>1309</v>
      </c>
      <c r="P79" s="2" t="s">
        <v>1</v>
      </c>
      <c r="Q79" s="2" t="s">
        <v>1</v>
      </c>
      <c r="R79" s="2" t="s">
        <v>1</v>
      </c>
      <c r="S79" s="2" t="s">
        <v>1</v>
      </c>
      <c r="T79" s="2" t="s">
        <v>1</v>
      </c>
      <c r="U79" s="2" t="s">
        <v>1</v>
      </c>
      <c r="V79" s="2" t="s">
        <v>1</v>
      </c>
      <c r="W79" s="2" t="s">
        <v>1</v>
      </c>
      <c r="X79" s="2" t="s">
        <v>1</v>
      </c>
      <c r="Y79" s="2" t="s">
        <v>1</v>
      </c>
      <c r="Z79" s="2" t="s">
        <v>1</v>
      </c>
      <c r="AA79" s="2" t="s">
        <v>1</v>
      </c>
      <c r="AB79" s="2" t="s">
        <v>1</v>
      </c>
      <c r="AC79" s="2" t="s">
        <v>785</v>
      </c>
      <c r="AD79" s="2" t="s">
        <v>1</v>
      </c>
      <c r="AE79" s="2" t="s">
        <v>1</v>
      </c>
      <c r="AF79" s="2" t="s">
        <v>1</v>
      </c>
      <c r="AG79" s="2" t="s">
        <v>188</v>
      </c>
      <c r="AH79" s="2">
        <v>2022</v>
      </c>
      <c r="AI79" s="2">
        <v>19</v>
      </c>
      <c r="AJ79" s="2">
        <v>15</v>
      </c>
      <c r="AK79" s="2" t="s">
        <v>1</v>
      </c>
      <c r="AL79" s="2" t="s">
        <v>1</v>
      </c>
      <c r="AM79" s="2" t="s">
        <v>1</v>
      </c>
      <c r="AN79" s="2" t="s">
        <v>1</v>
      </c>
      <c r="AO79" s="2" t="s">
        <v>1</v>
      </c>
      <c r="AP79" s="2" t="s">
        <v>1</v>
      </c>
      <c r="AQ79" s="2">
        <v>9073</v>
      </c>
      <c r="AR79" s="2" t="s">
        <v>1308</v>
      </c>
      <c r="AS79" s="3" t="str">
        <f>HYPERLINK("http://dx.doi.org/10.3390/ijerph19159073","http://dx.doi.org/10.3390/ijerph19159073")</f>
        <v>http://dx.doi.org/10.3390/ijerph19159073</v>
      </c>
      <c r="AT79" s="2" t="s">
        <v>1</v>
      </c>
      <c r="AU79" s="2" t="s">
        <v>1</v>
      </c>
      <c r="AV79" s="2" t="s">
        <v>1</v>
      </c>
      <c r="AW79" s="2" t="s">
        <v>1</v>
      </c>
      <c r="AX79" s="2" t="s">
        <v>1</v>
      </c>
      <c r="AY79" s="2" t="s">
        <v>1</v>
      </c>
      <c r="AZ79" s="2" t="s">
        <v>1</v>
      </c>
      <c r="BA79" s="2">
        <v>35897444</v>
      </c>
      <c r="BB79" s="2" t="s">
        <v>1</v>
      </c>
      <c r="BC79" s="2" t="s">
        <v>1</v>
      </c>
      <c r="BD79" s="2" t="s">
        <v>1</v>
      </c>
      <c r="BE79" s="2" t="s">
        <v>1</v>
      </c>
      <c r="BF79" s="2" t="s">
        <v>1307</v>
      </c>
      <c r="BG79" s="2" t="str">
        <f>HYPERLINK("https%3A%2F%2Fwww.webofscience.com%2Fwos%2Fwoscc%2Ffull-record%2FWOS:000840188400001","View Full Record in Web of Science")</f>
        <v>View Full Record in Web of Science</v>
      </c>
    </row>
    <row r="80" spans="1:59" ht="12.75" customHeight="1" x14ac:dyDescent="0.2">
      <c r="A80" s="2" t="s">
        <v>11</v>
      </c>
      <c r="B80" s="2" t="s">
        <v>1306</v>
      </c>
      <c r="C80" s="2" t="s">
        <v>1</v>
      </c>
      <c r="D80" s="2" t="s">
        <v>1</v>
      </c>
      <c r="E80" s="2" t="s">
        <v>1</v>
      </c>
      <c r="F80" s="2" t="s">
        <v>1305</v>
      </c>
      <c r="G80" s="2" t="s">
        <v>1</v>
      </c>
      <c r="H80" s="4" t="s">
        <v>1304</v>
      </c>
      <c r="I80" s="2" t="s">
        <v>1303</v>
      </c>
      <c r="J80" s="2" t="s">
        <v>1</v>
      </c>
      <c r="K80" s="2" t="s">
        <v>1</v>
      </c>
      <c r="L80" s="2" t="s">
        <v>1</v>
      </c>
      <c r="M80" s="2" t="s">
        <v>1</v>
      </c>
      <c r="N80" s="2" t="s">
        <v>394</v>
      </c>
      <c r="O80" s="2" t="s">
        <v>393</v>
      </c>
      <c r="P80" s="2" t="s">
        <v>1</v>
      </c>
      <c r="Q80" s="2" t="s">
        <v>1</v>
      </c>
      <c r="R80" s="2" t="s">
        <v>1</v>
      </c>
      <c r="S80" s="2" t="s">
        <v>1</v>
      </c>
      <c r="T80" s="2" t="s">
        <v>1</v>
      </c>
      <c r="U80" s="2" t="s">
        <v>1</v>
      </c>
      <c r="V80" s="2" t="s">
        <v>1</v>
      </c>
      <c r="W80" s="2" t="s">
        <v>1</v>
      </c>
      <c r="X80" s="2" t="s">
        <v>1</v>
      </c>
      <c r="Y80" s="2" t="s">
        <v>1</v>
      </c>
      <c r="Z80" s="2" t="s">
        <v>1</v>
      </c>
      <c r="AA80" s="2" t="s">
        <v>1</v>
      </c>
      <c r="AB80" s="2" t="s">
        <v>348</v>
      </c>
      <c r="AC80" s="2" t="s">
        <v>1</v>
      </c>
      <c r="AD80" s="2" t="s">
        <v>1</v>
      </c>
      <c r="AE80" s="2" t="s">
        <v>1</v>
      </c>
      <c r="AF80" s="2" t="s">
        <v>1</v>
      </c>
      <c r="AG80" s="2" t="s">
        <v>72</v>
      </c>
      <c r="AH80" s="2">
        <v>2022</v>
      </c>
      <c r="AI80" s="2">
        <v>14</v>
      </c>
      <c r="AJ80" s="2" t="s">
        <v>1</v>
      </c>
      <c r="AK80" s="2" t="s">
        <v>1</v>
      </c>
      <c r="AL80" s="2" t="s">
        <v>1</v>
      </c>
      <c r="AM80" s="2" t="s">
        <v>1</v>
      </c>
      <c r="AN80" s="2" t="s">
        <v>1</v>
      </c>
      <c r="AO80" s="2" t="s">
        <v>1</v>
      </c>
      <c r="AP80" s="2" t="s">
        <v>1</v>
      </c>
      <c r="AQ80" s="2">
        <v>100178</v>
      </c>
      <c r="AR80" s="2" t="s">
        <v>1302</v>
      </c>
      <c r="AS80" s="3" t="str">
        <f>HYPERLINK("http://dx.doi.org/10.1016/j.indic.2022.100178","http://dx.doi.org/10.1016/j.indic.2022.100178")</f>
        <v>http://dx.doi.org/10.1016/j.indic.2022.100178</v>
      </c>
      <c r="AT80" s="2" t="s">
        <v>1</v>
      </c>
      <c r="AU80" s="2" t="s">
        <v>613</v>
      </c>
      <c r="AV80" s="2" t="s">
        <v>1</v>
      </c>
      <c r="AW80" s="2" t="s">
        <v>1</v>
      </c>
      <c r="AX80" s="2" t="s">
        <v>1</v>
      </c>
      <c r="AY80" s="2" t="s">
        <v>1</v>
      </c>
      <c r="AZ80" s="2" t="s">
        <v>1</v>
      </c>
      <c r="BA80" s="2" t="s">
        <v>1</v>
      </c>
      <c r="BB80" s="2" t="s">
        <v>1</v>
      </c>
      <c r="BC80" s="2" t="s">
        <v>1</v>
      </c>
      <c r="BD80" s="2" t="s">
        <v>1</v>
      </c>
      <c r="BE80" s="2" t="s">
        <v>1</v>
      </c>
      <c r="BF80" s="2" t="s">
        <v>1301</v>
      </c>
      <c r="BG80" s="2" t="str">
        <f>HYPERLINK("https%3A%2F%2Fwww.webofscience.com%2Fwos%2Fwoscc%2Ffull-record%2FWOS:000793466600009","View Full Record in Web of Science")</f>
        <v>View Full Record in Web of Science</v>
      </c>
    </row>
    <row r="81" spans="1:59" ht="12.75" customHeight="1" x14ac:dyDescent="0.2">
      <c r="A81" s="2" t="s">
        <v>11</v>
      </c>
      <c r="B81" s="2" t="s">
        <v>1300</v>
      </c>
      <c r="C81" s="2" t="s">
        <v>1</v>
      </c>
      <c r="D81" s="2" t="s">
        <v>1</v>
      </c>
      <c r="E81" s="2" t="s">
        <v>1</v>
      </c>
      <c r="F81" s="2" t="s">
        <v>1299</v>
      </c>
      <c r="G81" s="2" t="s">
        <v>1</v>
      </c>
      <c r="H81" s="4" t="s">
        <v>1298</v>
      </c>
      <c r="I81" s="2" t="s">
        <v>1297</v>
      </c>
      <c r="J81" s="2" t="s">
        <v>1</v>
      </c>
      <c r="K81" s="2" t="s">
        <v>1</v>
      </c>
      <c r="L81" s="2" t="s">
        <v>1</v>
      </c>
      <c r="M81" s="2" t="s">
        <v>1</v>
      </c>
      <c r="N81" s="2" t="s">
        <v>1296</v>
      </c>
      <c r="O81" s="2" t="s">
        <v>1295</v>
      </c>
      <c r="P81" s="2" t="s">
        <v>1</v>
      </c>
      <c r="Q81" s="2" t="s">
        <v>1</v>
      </c>
      <c r="R81" s="2" t="s">
        <v>1</v>
      </c>
      <c r="S81" s="2" t="s">
        <v>1</v>
      </c>
      <c r="T81" s="2" t="s">
        <v>1</v>
      </c>
      <c r="U81" s="2" t="s">
        <v>1</v>
      </c>
      <c r="V81" s="2" t="s">
        <v>1</v>
      </c>
      <c r="W81" s="2" t="s">
        <v>1</v>
      </c>
      <c r="X81" s="2" t="s">
        <v>1</v>
      </c>
      <c r="Y81" s="2" t="s">
        <v>1</v>
      </c>
      <c r="Z81" s="2" t="s">
        <v>1</v>
      </c>
      <c r="AA81" s="2" t="s">
        <v>1</v>
      </c>
      <c r="AB81" s="2" t="s">
        <v>1</v>
      </c>
      <c r="AC81" s="2" t="s">
        <v>475</v>
      </c>
      <c r="AD81" s="2" t="s">
        <v>1</v>
      </c>
      <c r="AE81" s="2" t="s">
        <v>1</v>
      </c>
      <c r="AF81" s="2" t="s">
        <v>1</v>
      </c>
      <c r="AG81" s="2" t="s">
        <v>44</v>
      </c>
      <c r="AH81" s="2">
        <v>2021</v>
      </c>
      <c r="AI81" s="2">
        <v>13</v>
      </c>
      <c r="AJ81" s="2">
        <v>21</v>
      </c>
      <c r="AK81" s="2" t="s">
        <v>1</v>
      </c>
      <c r="AL81" s="2" t="s">
        <v>1</v>
      </c>
      <c r="AM81" s="2" t="s">
        <v>1</v>
      </c>
      <c r="AN81" s="2" t="s">
        <v>1</v>
      </c>
      <c r="AO81" s="2" t="s">
        <v>1</v>
      </c>
      <c r="AP81" s="2" t="s">
        <v>1</v>
      </c>
      <c r="AQ81" s="2">
        <v>4288</v>
      </c>
      <c r="AR81" s="2" t="s">
        <v>1294</v>
      </c>
      <c r="AS81" s="3" t="str">
        <f>HYPERLINK("http://dx.doi.org/10.3390/rs13214288","http://dx.doi.org/10.3390/rs13214288")</f>
        <v>http://dx.doi.org/10.3390/rs13214288</v>
      </c>
      <c r="AT81" s="2" t="s">
        <v>1</v>
      </c>
      <c r="AU81" s="2" t="s">
        <v>1</v>
      </c>
      <c r="AV81" s="2" t="s">
        <v>1</v>
      </c>
      <c r="AW81" s="2" t="s">
        <v>1</v>
      </c>
      <c r="AX81" s="2" t="s">
        <v>1</v>
      </c>
      <c r="AY81" s="2" t="s">
        <v>1</v>
      </c>
      <c r="AZ81" s="2" t="s">
        <v>1</v>
      </c>
      <c r="BA81" s="2" t="s">
        <v>1</v>
      </c>
      <c r="BB81" s="2" t="s">
        <v>1</v>
      </c>
      <c r="BC81" s="2" t="s">
        <v>1</v>
      </c>
      <c r="BD81" s="2" t="s">
        <v>1</v>
      </c>
      <c r="BE81" s="2" t="s">
        <v>1</v>
      </c>
      <c r="BF81" s="2" t="s">
        <v>1293</v>
      </c>
      <c r="BG81" s="2" t="str">
        <f>HYPERLINK("https%3A%2F%2Fwww.webofscience.com%2Fwos%2Fwoscc%2Ffull-record%2FWOS:000719331500001","View Full Record in Web of Science")</f>
        <v>View Full Record in Web of Science</v>
      </c>
    </row>
    <row r="82" spans="1:59" ht="12.75" customHeight="1" x14ac:dyDescent="0.2">
      <c r="A82" s="2" t="s">
        <v>11</v>
      </c>
      <c r="B82" s="2" t="s">
        <v>1292</v>
      </c>
      <c r="C82" s="2" t="s">
        <v>1</v>
      </c>
      <c r="D82" s="2" t="s">
        <v>1</v>
      </c>
      <c r="E82" s="2" t="s">
        <v>1</v>
      </c>
      <c r="F82" s="2" t="s">
        <v>1291</v>
      </c>
      <c r="G82" s="2" t="s">
        <v>1</v>
      </c>
      <c r="H82" s="4" t="s">
        <v>1290</v>
      </c>
      <c r="I82" s="2" t="s">
        <v>1289</v>
      </c>
      <c r="J82" s="2" t="s">
        <v>1</v>
      </c>
      <c r="K82" s="2" t="s">
        <v>1</v>
      </c>
      <c r="L82" s="2" t="s">
        <v>1</v>
      </c>
      <c r="M82" s="2" t="s">
        <v>1</v>
      </c>
      <c r="N82" s="2" t="s">
        <v>1288</v>
      </c>
      <c r="O82" s="2" t="s">
        <v>1287</v>
      </c>
      <c r="P82" s="2" t="s">
        <v>1</v>
      </c>
      <c r="Q82" s="2" t="s">
        <v>1</v>
      </c>
      <c r="R82" s="2" t="s">
        <v>1</v>
      </c>
      <c r="S82" s="2" t="s">
        <v>1</v>
      </c>
      <c r="T82" s="2" t="s">
        <v>1</v>
      </c>
      <c r="U82" s="2" t="s">
        <v>1</v>
      </c>
      <c r="V82" s="2" t="s">
        <v>1</v>
      </c>
      <c r="W82" s="2" t="s">
        <v>1</v>
      </c>
      <c r="X82" s="2" t="s">
        <v>1</v>
      </c>
      <c r="Y82" s="2" t="s">
        <v>1</v>
      </c>
      <c r="Z82" s="2" t="s">
        <v>1</v>
      </c>
      <c r="AA82" s="2" t="s">
        <v>1</v>
      </c>
      <c r="AB82" s="2" t="s">
        <v>348</v>
      </c>
      <c r="AC82" s="2" t="s">
        <v>1</v>
      </c>
      <c r="AD82" s="2" t="s">
        <v>1</v>
      </c>
      <c r="AE82" s="2" t="s">
        <v>1</v>
      </c>
      <c r="AF82" s="2" t="s">
        <v>1</v>
      </c>
      <c r="AG82" s="2" t="s">
        <v>72</v>
      </c>
      <c r="AH82" s="2">
        <v>2023</v>
      </c>
      <c r="AI82" s="2">
        <v>18</v>
      </c>
      <c r="AJ82" s="2" t="s">
        <v>1</v>
      </c>
      <c r="AK82" s="2" t="s">
        <v>1</v>
      </c>
      <c r="AL82" s="2" t="s">
        <v>1</v>
      </c>
      <c r="AM82" s="2" t="s">
        <v>1</v>
      </c>
      <c r="AN82" s="2" t="s">
        <v>1</v>
      </c>
      <c r="AO82" s="2" t="s">
        <v>1</v>
      </c>
      <c r="AP82" s="2" t="s">
        <v>1</v>
      </c>
      <c r="AQ82" s="2">
        <v>100256</v>
      </c>
      <c r="AR82" s="2" t="s">
        <v>1286</v>
      </c>
      <c r="AS82" s="3" t="str">
        <f>HYPERLINK("http://dx.doi.org/10.1016/j.indic.2023.100256","http://dx.doi.org/10.1016/j.indic.2023.100256")</f>
        <v>http://dx.doi.org/10.1016/j.indic.2023.100256</v>
      </c>
      <c r="AT82" s="2" t="s">
        <v>1</v>
      </c>
      <c r="AU82" s="2" t="s">
        <v>500</v>
      </c>
      <c r="AV82" s="2" t="s">
        <v>1</v>
      </c>
      <c r="AW82" s="2" t="s">
        <v>1</v>
      </c>
      <c r="AX82" s="2" t="s">
        <v>1</v>
      </c>
      <c r="AY82" s="2" t="s">
        <v>1</v>
      </c>
      <c r="AZ82" s="2" t="s">
        <v>1</v>
      </c>
      <c r="BA82" s="2" t="s">
        <v>1</v>
      </c>
      <c r="BB82" s="2" t="s">
        <v>1</v>
      </c>
      <c r="BC82" s="2" t="s">
        <v>1</v>
      </c>
      <c r="BD82" s="2" t="s">
        <v>1</v>
      </c>
      <c r="BE82" s="2" t="s">
        <v>1</v>
      </c>
      <c r="BF82" s="2" t="s">
        <v>1285</v>
      </c>
      <c r="BG82" s="2" t="str">
        <f>HYPERLINK("https%3A%2F%2Fwww.webofscience.com%2Fwos%2Fwoscc%2Ffull-record%2FWOS:000998891500001","View Full Record in Web of Science")</f>
        <v>View Full Record in Web of Science</v>
      </c>
    </row>
    <row r="83" spans="1:59" ht="12.75" customHeight="1" x14ac:dyDescent="0.2">
      <c r="A83" s="2" t="s">
        <v>11</v>
      </c>
      <c r="B83" s="2" t="s">
        <v>1284</v>
      </c>
      <c r="C83" s="2" t="s">
        <v>1</v>
      </c>
      <c r="D83" s="2" t="s">
        <v>1</v>
      </c>
      <c r="E83" s="2" t="s">
        <v>1</v>
      </c>
      <c r="F83" s="2" t="s">
        <v>1283</v>
      </c>
      <c r="G83" s="2" t="s">
        <v>1</v>
      </c>
      <c r="H83" s="4" t="s">
        <v>1282</v>
      </c>
      <c r="I83" s="2" t="s">
        <v>1281</v>
      </c>
      <c r="J83" s="2" t="s">
        <v>1</v>
      </c>
      <c r="K83" s="2" t="s">
        <v>1</v>
      </c>
      <c r="L83" s="2" t="s">
        <v>1</v>
      </c>
      <c r="M83" s="2" t="s">
        <v>1</v>
      </c>
      <c r="N83" s="2" t="s">
        <v>1280</v>
      </c>
      <c r="O83" s="2" t="s">
        <v>1279</v>
      </c>
      <c r="P83" s="2" t="s">
        <v>1</v>
      </c>
      <c r="Q83" s="2" t="s">
        <v>1</v>
      </c>
      <c r="R83" s="2" t="s">
        <v>1</v>
      </c>
      <c r="S83" s="2" t="s">
        <v>1</v>
      </c>
      <c r="T83" s="2" t="s">
        <v>1</v>
      </c>
      <c r="U83" s="2" t="s">
        <v>1</v>
      </c>
      <c r="V83" s="2" t="s">
        <v>1</v>
      </c>
      <c r="W83" s="2" t="s">
        <v>1</v>
      </c>
      <c r="X83" s="2" t="s">
        <v>1</v>
      </c>
      <c r="Y83" s="2" t="s">
        <v>1</v>
      </c>
      <c r="Z83" s="2" t="s">
        <v>1</v>
      </c>
      <c r="AA83" s="2" t="s">
        <v>1</v>
      </c>
      <c r="AB83" s="2" t="s">
        <v>1278</v>
      </c>
      <c r="AC83" s="2" t="s">
        <v>1</v>
      </c>
      <c r="AD83" s="2" t="s">
        <v>1</v>
      </c>
      <c r="AE83" s="2" t="s">
        <v>1</v>
      </c>
      <c r="AF83" s="2" t="s">
        <v>1</v>
      </c>
      <c r="AG83" s="2" t="s">
        <v>154</v>
      </c>
      <c r="AH83" s="2">
        <v>2023</v>
      </c>
      <c r="AI83" s="2">
        <v>6</v>
      </c>
      <c r="AJ83" s="2">
        <v>1</v>
      </c>
      <c r="AK83" s="2" t="s">
        <v>1</v>
      </c>
      <c r="AL83" s="2" t="s">
        <v>1</v>
      </c>
      <c r="AM83" s="2" t="s">
        <v>1</v>
      </c>
      <c r="AN83" s="2" t="s">
        <v>1</v>
      </c>
      <c r="AO83" s="2" t="s">
        <v>1</v>
      </c>
      <c r="AP83" s="2" t="s">
        <v>1</v>
      </c>
      <c r="AQ83" s="2">
        <v>13</v>
      </c>
      <c r="AR83" s="2" t="s">
        <v>1277</v>
      </c>
      <c r="AS83" s="3" t="str">
        <f>HYPERLINK("http://dx.doi.org/10.3390/quat6010013","http://dx.doi.org/10.3390/quat6010013")</f>
        <v>http://dx.doi.org/10.3390/quat6010013</v>
      </c>
      <c r="AT83" s="2" t="s">
        <v>1</v>
      </c>
      <c r="AU83" s="2" t="s">
        <v>1</v>
      </c>
      <c r="AV83" s="2" t="s">
        <v>1</v>
      </c>
      <c r="AW83" s="2" t="s">
        <v>1</v>
      </c>
      <c r="AX83" s="2" t="s">
        <v>1</v>
      </c>
      <c r="AY83" s="2" t="s">
        <v>1</v>
      </c>
      <c r="AZ83" s="2" t="s">
        <v>1</v>
      </c>
      <c r="BA83" s="2" t="s">
        <v>1</v>
      </c>
      <c r="BB83" s="2" t="s">
        <v>1</v>
      </c>
      <c r="BC83" s="2" t="s">
        <v>1</v>
      </c>
      <c r="BD83" s="2" t="s">
        <v>1</v>
      </c>
      <c r="BE83" s="2" t="s">
        <v>1</v>
      </c>
      <c r="BF83" s="2" t="s">
        <v>1276</v>
      </c>
      <c r="BG83" s="2" t="str">
        <f>HYPERLINK("https%3A%2F%2Fwww.webofscience.com%2Fwos%2Fwoscc%2Ffull-record%2FWOS:000958611700001","View Full Record in Web of Science")</f>
        <v>View Full Record in Web of Science</v>
      </c>
    </row>
    <row r="84" spans="1:59" ht="12.75" customHeight="1" x14ac:dyDescent="0.2">
      <c r="A84" s="2" t="s">
        <v>11</v>
      </c>
      <c r="B84" s="2" t="s">
        <v>1275</v>
      </c>
      <c r="C84" s="2" t="s">
        <v>1</v>
      </c>
      <c r="D84" s="2" t="s">
        <v>1</v>
      </c>
      <c r="E84" s="2" t="s">
        <v>1</v>
      </c>
      <c r="F84" s="2" t="s">
        <v>1274</v>
      </c>
      <c r="G84" s="2" t="s">
        <v>1</v>
      </c>
      <c r="H84" s="4" t="s">
        <v>1273</v>
      </c>
      <c r="I84" s="2" t="s">
        <v>1272</v>
      </c>
      <c r="J84" s="2" t="s">
        <v>1</v>
      </c>
      <c r="K84" s="2" t="s">
        <v>1</v>
      </c>
      <c r="L84" s="2" t="s">
        <v>1</v>
      </c>
      <c r="M84" s="2" t="s">
        <v>1</v>
      </c>
      <c r="N84" s="2" t="s">
        <v>1271</v>
      </c>
      <c r="O84" s="2" t="s">
        <v>1270</v>
      </c>
      <c r="P84" s="2" t="s">
        <v>1</v>
      </c>
      <c r="Q84" s="2" t="s">
        <v>1</v>
      </c>
      <c r="R84" s="2" t="s">
        <v>1</v>
      </c>
      <c r="S84" s="2" t="s">
        <v>1</v>
      </c>
      <c r="T84" s="2" t="s">
        <v>1</v>
      </c>
      <c r="U84" s="2" t="s">
        <v>1</v>
      </c>
      <c r="V84" s="2" t="s">
        <v>1</v>
      </c>
      <c r="W84" s="2" t="s">
        <v>1</v>
      </c>
      <c r="X84" s="2" t="s">
        <v>1</v>
      </c>
      <c r="Y84" s="2" t="s">
        <v>1</v>
      </c>
      <c r="Z84" s="2" t="s">
        <v>1</v>
      </c>
      <c r="AA84" s="2" t="s">
        <v>1</v>
      </c>
      <c r="AB84" s="2" t="s">
        <v>1269</v>
      </c>
      <c r="AC84" s="2" t="s">
        <v>1268</v>
      </c>
      <c r="AD84" s="2" t="s">
        <v>1</v>
      </c>
      <c r="AE84" s="2" t="s">
        <v>1</v>
      </c>
      <c r="AF84" s="2" t="s">
        <v>1</v>
      </c>
      <c r="AG84" s="2" t="s">
        <v>235</v>
      </c>
      <c r="AH84" s="2">
        <v>2022</v>
      </c>
      <c r="AI84" s="2">
        <v>69</v>
      </c>
      <c r="AJ84" s="2">
        <v>2</v>
      </c>
      <c r="AK84" s="2" t="s">
        <v>1</v>
      </c>
      <c r="AL84" s="2" t="s">
        <v>1</v>
      </c>
      <c r="AM84" s="2" t="s">
        <v>1</v>
      </c>
      <c r="AN84" s="2" t="s">
        <v>1</v>
      </c>
      <c r="AO84" s="2">
        <v>367</v>
      </c>
      <c r="AP84" s="2">
        <v>383</v>
      </c>
      <c r="AQ84" s="2" t="s">
        <v>1</v>
      </c>
      <c r="AR84" s="2" t="s">
        <v>1267</v>
      </c>
      <c r="AS84" s="3" t="str">
        <f>HYPERLINK("http://dx.doi.org/10.1007/s00267-021-01573-9","http://dx.doi.org/10.1007/s00267-021-01573-9")</f>
        <v>http://dx.doi.org/10.1007/s00267-021-01573-9</v>
      </c>
      <c r="AT84" s="2" t="s">
        <v>1</v>
      </c>
      <c r="AU84" s="2" t="s">
        <v>1232</v>
      </c>
      <c r="AV84" s="2" t="s">
        <v>1</v>
      </c>
      <c r="AW84" s="2" t="s">
        <v>1</v>
      </c>
      <c r="AX84" s="2" t="s">
        <v>1</v>
      </c>
      <c r="AY84" s="2" t="s">
        <v>1</v>
      </c>
      <c r="AZ84" s="2" t="s">
        <v>1</v>
      </c>
      <c r="BA84" s="2">
        <v>34881398</v>
      </c>
      <c r="BB84" s="2" t="s">
        <v>1</v>
      </c>
      <c r="BC84" s="2" t="s">
        <v>1</v>
      </c>
      <c r="BD84" s="2" t="s">
        <v>1</v>
      </c>
      <c r="BE84" s="2" t="s">
        <v>1</v>
      </c>
      <c r="BF84" s="2" t="s">
        <v>1266</v>
      </c>
      <c r="BG84" s="2" t="str">
        <f>HYPERLINK("https%3A%2F%2Fwww.webofscience.com%2Fwos%2Fwoscc%2Ffull-record%2FWOS:000728768200001","View Full Record in Web of Science")</f>
        <v>View Full Record in Web of Science</v>
      </c>
    </row>
    <row r="85" spans="1:59" ht="12.75" customHeight="1" x14ac:dyDescent="0.2">
      <c r="A85" s="2" t="s">
        <v>11</v>
      </c>
      <c r="B85" s="2" t="s">
        <v>1265</v>
      </c>
      <c r="C85" s="2" t="s">
        <v>1</v>
      </c>
      <c r="D85" s="2" t="s">
        <v>1</v>
      </c>
      <c r="E85" s="2" t="s">
        <v>1</v>
      </c>
      <c r="F85" s="2" t="s">
        <v>1264</v>
      </c>
      <c r="G85" s="2" t="s">
        <v>1</v>
      </c>
      <c r="H85" s="4" t="s">
        <v>1263</v>
      </c>
      <c r="I85" s="2" t="s">
        <v>1262</v>
      </c>
      <c r="J85" s="2" t="s">
        <v>1</v>
      </c>
      <c r="K85" s="2" t="s">
        <v>1</v>
      </c>
      <c r="L85" s="2" t="s">
        <v>1</v>
      </c>
      <c r="M85" s="2" t="s">
        <v>1</v>
      </c>
      <c r="N85" s="2" t="s">
        <v>1261</v>
      </c>
      <c r="O85" s="2" t="s">
        <v>1260</v>
      </c>
      <c r="P85" s="2" t="s">
        <v>1</v>
      </c>
      <c r="Q85" s="2" t="s">
        <v>1</v>
      </c>
      <c r="R85" s="2" t="s">
        <v>1</v>
      </c>
      <c r="S85" s="2" t="s">
        <v>1</v>
      </c>
      <c r="T85" s="2" t="s">
        <v>1</v>
      </c>
      <c r="U85" s="2" t="s">
        <v>1</v>
      </c>
      <c r="V85" s="2" t="s">
        <v>1</v>
      </c>
      <c r="W85" s="2" t="s">
        <v>1</v>
      </c>
      <c r="X85" s="2" t="s">
        <v>1</v>
      </c>
      <c r="Y85" s="2" t="s">
        <v>1</v>
      </c>
      <c r="Z85" s="2" t="s">
        <v>1</v>
      </c>
      <c r="AA85" s="2" t="s">
        <v>1</v>
      </c>
      <c r="AB85" s="2" t="s">
        <v>1</v>
      </c>
      <c r="AC85" s="2" t="s">
        <v>15</v>
      </c>
      <c r="AD85" s="2" t="s">
        <v>1</v>
      </c>
      <c r="AE85" s="2" t="s">
        <v>1</v>
      </c>
      <c r="AF85" s="2" t="s">
        <v>1</v>
      </c>
      <c r="AG85" s="2" t="s">
        <v>33</v>
      </c>
      <c r="AH85" s="2">
        <v>2021</v>
      </c>
      <c r="AI85" s="2">
        <v>13</v>
      </c>
      <c r="AJ85" s="2">
        <v>23</v>
      </c>
      <c r="AK85" s="2" t="s">
        <v>1</v>
      </c>
      <c r="AL85" s="2" t="s">
        <v>1</v>
      </c>
      <c r="AM85" s="2" t="s">
        <v>1</v>
      </c>
      <c r="AN85" s="2" t="s">
        <v>1</v>
      </c>
      <c r="AO85" s="2" t="s">
        <v>1</v>
      </c>
      <c r="AP85" s="2" t="s">
        <v>1</v>
      </c>
      <c r="AQ85" s="2">
        <v>13075</v>
      </c>
      <c r="AR85" s="2" t="s">
        <v>1259</v>
      </c>
      <c r="AS85" s="3" t="str">
        <f>HYPERLINK("http://dx.doi.org/10.3390/su132313075","http://dx.doi.org/10.3390/su132313075")</f>
        <v>http://dx.doi.org/10.3390/su132313075</v>
      </c>
      <c r="AT85" s="2" t="s">
        <v>1</v>
      </c>
      <c r="AU85" s="2" t="s">
        <v>1</v>
      </c>
      <c r="AV85" s="2" t="s">
        <v>1</v>
      </c>
      <c r="AW85" s="2" t="s">
        <v>1</v>
      </c>
      <c r="AX85" s="2" t="s">
        <v>1</v>
      </c>
      <c r="AY85" s="2" t="s">
        <v>1</v>
      </c>
      <c r="AZ85" s="2" t="s">
        <v>1</v>
      </c>
      <c r="BA85" s="2" t="s">
        <v>1</v>
      </c>
      <c r="BB85" s="2" t="s">
        <v>1</v>
      </c>
      <c r="BC85" s="2" t="s">
        <v>1</v>
      </c>
      <c r="BD85" s="2" t="s">
        <v>1</v>
      </c>
      <c r="BE85" s="2" t="s">
        <v>1</v>
      </c>
      <c r="BF85" s="2" t="s">
        <v>1258</v>
      </c>
      <c r="BG85" s="2" t="str">
        <f>HYPERLINK("https%3A%2F%2Fwww.webofscience.com%2Fwos%2Fwoscc%2Ffull-record%2FWOS:000734741200001","View Full Record in Web of Science")</f>
        <v>View Full Record in Web of Science</v>
      </c>
    </row>
    <row r="86" spans="1:59" ht="12.75" customHeight="1" x14ac:dyDescent="0.2">
      <c r="A86" s="2" t="s">
        <v>11</v>
      </c>
      <c r="B86" s="2" t="s">
        <v>1257</v>
      </c>
      <c r="C86" s="2" t="s">
        <v>1</v>
      </c>
      <c r="D86" s="2" t="s">
        <v>1</v>
      </c>
      <c r="E86" s="2" t="s">
        <v>1</v>
      </c>
      <c r="F86" s="2" t="s">
        <v>1256</v>
      </c>
      <c r="G86" s="2" t="s">
        <v>1</v>
      </c>
      <c r="H86" s="4" t="s">
        <v>1255</v>
      </c>
      <c r="I86" s="2" t="s">
        <v>1254</v>
      </c>
      <c r="J86" s="2" t="s">
        <v>1</v>
      </c>
      <c r="K86" s="2" t="s">
        <v>1</v>
      </c>
      <c r="L86" s="2" t="s">
        <v>1</v>
      </c>
      <c r="M86" s="2" t="s">
        <v>1</v>
      </c>
      <c r="N86" s="2" t="s">
        <v>1</v>
      </c>
      <c r="O86" s="2" t="s">
        <v>1253</v>
      </c>
      <c r="P86" s="2" t="s">
        <v>1</v>
      </c>
      <c r="Q86" s="2" t="s">
        <v>1</v>
      </c>
      <c r="R86" s="2" t="s">
        <v>1</v>
      </c>
      <c r="S86" s="2" t="s">
        <v>1</v>
      </c>
      <c r="T86" s="2" t="s">
        <v>1</v>
      </c>
      <c r="U86" s="2" t="s">
        <v>1</v>
      </c>
      <c r="V86" s="2" t="s">
        <v>1</v>
      </c>
      <c r="W86" s="2" t="s">
        <v>1</v>
      </c>
      <c r="X86" s="2" t="s">
        <v>1</v>
      </c>
      <c r="Y86" s="2" t="s">
        <v>1</v>
      </c>
      <c r="Z86" s="2" t="s">
        <v>1</v>
      </c>
      <c r="AA86" s="2" t="s">
        <v>1</v>
      </c>
      <c r="AB86" s="2" t="s">
        <v>1252</v>
      </c>
      <c r="AC86" s="2" t="s">
        <v>1</v>
      </c>
      <c r="AD86" s="2" t="s">
        <v>1</v>
      </c>
      <c r="AE86" s="2" t="s">
        <v>1</v>
      </c>
      <c r="AF86" s="2" t="s">
        <v>1</v>
      </c>
      <c r="AG86" s="2" t="s">
        <v>235</v>
      </c>
      <c r="AH86" s="2">
        <v>2023</v>
      </c>
      <c r="AI86" s="2">
        <v>6</v>
      </c>
      <c r="AJ86" s="2">
        <v>2</v>
      </c>
      <c r="AK86" s="2" t="s">
        <v>1</v>
      </c>
      <c r="AL86" s="2" t="s">
        <v>1</v>
      </c>
      <c r="AM86" s="2" t="s">
        <v>1</v>
      </c>
      <c r="AN86" s="2" t="s">
        <v>1</v>
      </c>
      <c r="AO86" s="2" t="s">
        <v>1</v>
      </c>
      <c r="AP86" s="2" t="s">
        <v>1</v>
      </c>
      <c r="AQ86" s="2">
        <v>77</v>
      </c>
      <c r="AR86" s="2" t="s">
        <v>1251</v>
      </c>
      <c r="AS86" s="3" t="str">
        <f>HYPERLINK("http://dx.doi.org/10.3390/fire6020077","http://dx.doi.org/10.3390/fire6020077")</f>
        <v>http://dx.doi.org/10.3390/fire6020077</v>
      </c>
      <c r="AT86" s="2" t="s">
        <v>1</v>
      </c>
      <c r="AU86" s="2" t="s">
        <v>1</v>
      </c>
      <c r="AV86" s="2" t="s">
        <v>1</v>
      </c>
      <c r="AW86" s="2" t="s">
        <v>1</v>
      </c>
      <c r="AX86" s="2" t="s">
        <v>1</v>
      </c>
      <c r="AY86" s="2" t="s">
        <v>1</v>
      </c>
      <c r="AZ86" s="2" t="s">
        <v>1</v>
      </c>
      <c r="BA86" s="2" t="s">
        <v>1</v>
      </c>
      <c r="BB86" s="2" t="s">
        <v>1</v>
      </c>
      <c r="BC86" s="2" t="s">
        <v>1</v>
      </c>
      <c r="BD86" s="2" t="s">
        <v>1</v>
      </c>
      <c r="BE86" s="2" t="s">
        <v>1</v>
      </c>
      <c r="BF86" s="2" t="s">
        <v>1250</v>
      </c>
      <c r="BG86" s="2" t="str">
        <f>HYPERLINK("https%3A%2F%2Fwww.webofscience.com%2Fwos%2Fwoscc%2Ffull-record%2FWOS:000939138500001","View Full Record in Web of Science")</f>
        <v>View Full Record in Web of Science</v>
      </c>
    </row>
    <row r="87" spans="1:59" ht="15" customHeight="1" x14ac:dyDescent="0.2">
      <c r="A87" s="2" t="s">
        <v>11</v>
      </c>
      <c r="B87" s="2" t="s">
        <v>1249</v>
      </c>
      <c r="C87" s="2" t="s">
        <v>1</v>
      </c>
      <c r="D87" s="2" t="s">
        <v>1</v>
      </c>
      <c r="E87" s="2" t="s">
        <v>1</v>
      </c>
      <c r="F87" s="2" t="s">
        <v>1248</v>
      </c>
      <c r="G87" s="2" t="s">
        <v>1</v>
      </c>
      <c r="H87" s="4" t="s">
        <v>1247</v>
      </c>
      <c r="I87" s="2" t="s">
        <v>1246</v>
      </c>
      <c r="J87" s="2" t="s">
        <v>1</v>
      </c>
      <c r="K87" s="2" t="s">
        <v>1</v>
      </c>
      <c r="L87" s="2" t="s">
        <v>1</v>
      </c>
      <c r="M87" s="2" t="s">
        <v>1</v>
      </c>
      <c r="N87" s="2" t="s">
        <v>1245</v>
      </c>
      <c r="O87" s="2" t="s">
        <v>1244</v>
      </c>
      <c r="P87" s="2" t="s">
        <v>1</v>
      </c>
      <c r="Q87" s="2" t="s">
        <v>1</v>
      </c>
      <c r="R87" s="2" t="s">
        <v>1</v>
      </c>
      <c r="S87" s="2" t="s">
        <v>1</v>
      </c>
      <c r="T87" s="2" t="s">
        <v>1</v>
      </c>
      <c r="U87" s="2" t="s">
        <v>1</v>
      </c>
      <c r="V87" s="2" t="s">
        <v>1</v>
      </c>
      <c r="W87" s="2" t="s">
        <v>1</v>
      </c>
      <c r="X87" s="2" t="s">
        <v>1</v>
      </c>
      <c r="Y87" s="2" t="s">
        <v>1</v>
      </c>
      <c r="Z87" s="2" t="s">
        <v>1</v>
      </c>
      <c r="AA87" s="2" t="s">
        <v>1</v>
      </c>
      <c r="AB87" s="2" t="s">
        <v>1243</v>
      </c>
      <c r="AC87" s="2" t="s">
        <v>1</v>
      </c>
      <c r="AD87" s="2" t="s">
        <v>1</v>
      </c>
      <c r="AE87" s="2" t="s">
        <v>1</v>
      </c>
      <c r="AF87" s="2" t="s">
        <v>1</v>
      </c>
      <c r="AG87" s="2" t="s">
        <v>125</v>
      </c>
      <c r="AH87" s="2">
        <v>2022</v>
      </c>
      <c r="AI87" s="2">
        <v>57</v>
      </c>
      <c r="AJ87" s="2" t="s">
        <v>1</v>
      </c>
      <c r="AK87" s="2" t="s">
        <v>1</v>
      </c>
      <c r="AL87" s="2" t="s">
        <v>1</v>
      </c>
      <c r="AM87" s="2" t="s">
        <v>1</v>
      </c>
      <c r="AN87" s="2" t="s">
        <v>1</v>
      </c>
      <c r="AO87" s="2" t="s">
        <v>1</v>
      </c>
      <c r="AP87" s="2" t="s">
        <v>1</v>
      </c>
      <c r="AQ87" s="2">
        <v>101465</v>
      </c>
      <c r="AR87" s="2" t="s">
        <v>1242</v>
      </c>
      <c r="AS87" s="3" t="str">
        <f>HYPERLINK("http://dx.doi.org/10.1016/j.ecoser.2022.101465","http://dx.doi.org/10.1016/j.ecoser.2022.101465")</f>
        <v>http://dx.doi.org/10.1016/j.ecoser.2022.101465</v>
      </c>
      <c r="AT87" s="2" t="s">
        <v>1</v>
      </c>
      <c r="AU87" s="2" t="s">
        <v>62</v>
      </c>
      <c r="AV87" s="2" t="s">
        <v>1</v>
      </c>
      <c r="AW87" s="2" t="s">
        <v>1</v>
      </c>
      <c r="AX87" s="2" t="s">
        <v>1</v>
      </c>
      <c r="AY87" s="2" t="s">
        <v>1</v>
      </c>
      <c r="AZ87" s="2" t="s">
        <v>1</v>
      </c>
      <c r="BA87" s="2" t="s">
        <v>1</v>
      </c>
      <c r="BB87" s="2" t="s">
        <v>1</v>
      </c>
      <c r="BC87" s="2" t="s">
        <v>1</v>
      </c>
      <c r="BD87" s="2" t="s">
        <v>1</v>
      </c>
      <c r="BE87" s="2" t="s">
        <v>1</v>
      </c>
      <c r="BF87" s="2" t="s">
        <v>1241</v>
      </c>
      <c r="BG87" s="2" t="str">
        <f>HYPERLINK("https%3A%2F%2Fwww.webofscience.com%2Fwos%2Fwoscc%2Ffull-record%2FWOS:000848218600001","View Full Record in Web of Science")</f>
        <v>View Full Record in Web of Science</v>
      </c>
    </row>
    <row r="88" spans="1:59" ht="12.75" customHeight="1" x14ac:dyDescent="0.2">
      <c r="A88" s="2" t="s">
        <v>11</v>
      </c>
      <c r="B88" s="2" t="s">
        <v>1240</v>
      </c>
      <c r="C88" s="2" t="s">
        <v>1</v>
      </c>
      <c r="D88" s="2" t="s">
        <v>1</v>
      </c>
      <c r="E88" s="2" t="s">
        <v>1</v>
      </c>
      <c r="F88" s="2" t="s">
        <v>1239</v>
      </c>
      <c r="G88" s="2" t="s">
        <v>1</v>
      </c>
      <c r="H88" s="4" t="s">
        <v>1238</v>
      </c>
      <c r="I88" s="2" t="s">
        <v>1237</v>
      </c>
      <c r="J88" s="2" t="s">
        <v>1</v>
      </c>
      <c r="K88" s="2" t="s">
        <v>1</v>
      </c>
      <c r="L88" s="2" t="s">
        <v>1</v>
      </c>
      <c r="M88" s="2" t="s">
        <v>1</v>
      </c>
      <c r="N88" s="2" t="s">
        <v>1236</v>
      </c>
      <c r="O88" s="2" t="s">
        <v>1235</v>
      </c>
      <c r="P88" s="2" t="s">
        <v>1</v>
      </c>
      <c r="Q88" s="2" t="s">
        <v>1</v>
      </c>
      <c r="R88" s="2" t="s">
        <v>1</v>
      </c>
      <c r="S88" s="2" t="s">
        <v>1</v>
      </c>
      <c r="T88" s="2" t="s">
        <v>1</v>
      </c>
      <c r="U88" s="2" t="s">
        <v>1</v>
      </c>
      <c r="V88" s="2" t="s">
        <v>1</v>
      </c>
      <c r="W88" s="2" t="s">
        <v>1</v>
      </c>
      <c r="X88" s="2" t="s">
        <v>1</v>
      </c>
      <c r="Y88" s="2" t="s">
        <v>1</v>
      </c>
      <c r="Z88" s="2" t="s">
        <v>1</v>
      </c>
      <c r="AA88" s="2" t="s">
        <v>1</v>
      </c>
      <c r="AB88" s="2" t="s">
        <v>778</v>
      </c>
      <c r="AC88" s="2" t="s">
        <v>777</v>
      </c>
      <c r="AD88" s="2" t="s">
        <v>1</v>
      </c>
      <c r="AE88" s="2" t="s">
        <v>1</v>
      </c>
      <c r="AF88" s="2" t="s">
        <v>1</v>
      </c>
      <c r="AG88" s="2" t="s">
        <v>1234</v>
      </c>
      <c r="AH88" s="2">
        <v>2022</v>
      </c>
      <c r="AI88" s="2">
        <v>808</v>
      </c>
      <c r="AJ88" s="2" t="s">
        <v>1</v>
      </c>
      <c r="AK88" s="2" t="s">
        <v>1</v>
      </c>
      <c r="AL88" s="2" t="s">
        <v>1</v>
      </c>
      <c r="AM88" s="2" t="s">
        <v>1</v>
      </c>
      <c r="AN88" s="2" t="s">
        <v>1</v>
      </c>
      <c r="AO88" s="2" t="s">
        <v>1</v>
      </c>
      <c r="AP88" s="2" t="s">
        <v>1</v>
      </c>
      <c r="AQ88" s="2">
        <v>152166</v>
      </c>
      <c r="AR88" s="2" t="s">
        <v>1233</v>
      </c>
      <c r="AS88" s="3" t="str">
        <f>HYPERLINK("http://dx.doi.org/10.1016/j.scitotenv.2021.152166","http://dx.doi.org/10.1016/j.scitotenv.2021.152166")</f>
        <v>http://dx.doi.org/10.1016/j.scitotenv.2021.152166</v>
      </c>
      <c r="AT88" s="2" t="s">
        <v>1</v>
      </c>
      <c r="AU88" s="2" t="s">
        <v>1232</v>
      </c>
      <c r="AV88" s="2" t="s">
        <v>1</v>
      </c>
      <c r="AW88" s="2" t="s">
        <v>1</v>
      </c>
      <c r="AX88" s="2" t="s">
        <v>1</v>
      </c>
      <c r="AY88" s="2" t="s">
        <v>1</v>
      </c>
      <c r="AZ88" s="2" t="s">
        <v>1</v>
      </c>
      <c r="BA88" s="2">
        <v>34875319</v>
      </c>
      <c r="BB88" s="2" t="s">
        <v>1</v>
      </c>
      <c r="BC88" s="2" t="s">
        <v>1</v>
      </c>
      <c r="BD88" s="2" t="s">
        <v>1</v>
      </c>
      <c r="BE88" s="2" t="s">
        <v>1</v>
      </c>
      <c r="BF88" s="2" t="s">
        <v>1231</v>
      </c>
      <c r="BG88" s="2" t="str">
        <f>HYPERLINK("https%3A%2F%2Fwww.webofscience.com%2Fwos%2Fwoscc%2Ffull-record%2FWOS:000740227700007","View Full Record in Web of Science")</f>
        <v>View Full Record in Web of Science</v>
      </c>
    </row>
    <row r="89" spans="1:59" ht="12.75" customHeight="1" x14ac:dyDescent="0.2">
      <c r="A89" s="2" t="s">
        <v>11</v>
      </c>
      <c r="B89" s="2" t="s">
        <v>1230</v>
      </c>
      <c r="C89" s="2" t="s">
        <v>1</v>
      </c>
      <c r="D89" s="2" t="s">
        <v>1</v>
      </c>
      <c r="E89" s="2" t="s">
        <v>1</v>
      </c>
      <c r="F89" s="2" t="s">
        <v>1229</v>
      </c>
      <c r="G89" s="2" t="s">
        <v>1</v>
      </c>
      <c r="H89" s="4" t="s">
        <v>1228</v>
      </c>
      <c r="I89" s="2" t="s">
        <v>1227</v>
      </c>
      <c r="J89" s="2" t="s">
        <v>1</v>
      </c>
      <c r="K89" s="2" t="s">
        <v>1</v>
      </c>
      <c r="L89" s="2" t="s">
        <v>1</v>
      </c>
      <c r="M89" s="2" t="s">
        <v>1</v>
      </c>
      <c r="N89" s="2" t="s">
        <v>1226</v>
      </c>
      <c r="O89" s="2" t="s">
        <v>1225</v>
      </c>
      <c r="P89" s="2" t="s">
        <v>1</v>
      </c>
      <c r="Q89" s="2" t="s">
        <v>1</v>
      </c>
      <c r="R89" s="2" t="s">
        <v>1</v>
      </c>
      <c r="S89" s="2" t="s">
        <v>1</v>
      </c>
      <c r="T89" s="2" t="s">
        <v>1</v>
      </c>
      <c r="U89" s="2" t="s">
        <v>1</v>
      </c>
      <c r="V89" s="2" t="s">
        <v>1</v>
      </c>
      <c r="W89" s="2" t="s">
        <v>1</v>
      </c>
      <c r="X89" s="2" t="s">
        <v>1</v>
      </c>
      <c r="Y89" s="2" t="s">
        <v>1</v>
      </c>
      <c r="Z89" s="2" t="s">
        <v>1</v>
      </c>
      <c r="AA89" s="2" t="s">
        <v>1</v>
      </c>
      <c r="AB89" s="2" t="s">
        <v>190</v>
      </c>
      <c r="AC89" s="2" t="s">
        <v>189</v>
      </c>
      <c r="AD89" s="2" t="s">
        <v>1</v>
      </c>
      <c r="AE89" s="2" t="s">
        <v>1</v>
      </c>
      <c r="AF89" s="2" t="s">
        <v>1</v>
      </c>
      <c r="AG89" s="2" t="s">
        <v>144</v>
      </c>
      <c r="AH89" s="2">
        <v>2023</v>
      </c>
      <c r="AI89" s="2">
        <v>43</v>
      </c>
      <c r="AJ89" s="2">
        <v>1</v>
      </c>
      <c r="AK89" s="2" t="s">
        <v>1</v>
      </c>
      <c r="AL89" s="2" t="s">
        <v>1</v>
      </c>
      <c r="AM89" s="2" t="s">
        <v>1</v>
      </c>
      <c r="AN89" s="2" t="s">
        <v>1</v>
      </c>
      <c r="AO89" s="2" t="s">
        <v>1</v>
      </c>
      <c r="AP89" s="2" t="s">
        <v>1</v>
      </c>
      <c r="AQ89" s="2">
        <v>6</v>
      </c>
      <c r="AR89" s="2" t="s">
        <v>1224</v>
      </c>
      <c r="AS89" s="3" t="str">
        <f>HYPERLINK("http://dx.doi.org/10.1007/s13157-022-01651-6","http://dx.doi.org/10.1007/s13157-022-01651-6")</f>
        <v>http://dx.doi.org/10.1007/s13157-022-01651-6</v>
      </c>
      <c r="AT89" s="2" t="s">
        <v>1</v>
      </c>
      <c r="AU89" s="2" t="s">
        <v>1</v>
      </c>
      <c r="AV89" s="2" t="s">
        <v>1</v>
      </c>
      <c r="AW89" s="2" t="s">
        <v>1</v>
      </c>
      <c r="AX89" s="2" t="s">
        <v>1</v>
      </c>
      <c r="AY89" s="2" t="s">
        <v>1</v>
      </c>
      <c r="AZ89" s="2" t="s">
        <v>1</v>
      </c>
      <c r="BA89" s="2" t="s">
        <v>1</v>
      </c>
      <c r="BB89" s="2" t="s">
        <v>1</v>
      </c>
      <c r="BC89" s="2" t="s">
        <v>1</v>
      </c>
      <c r="BD89" s="2" t="s">
        <v>1</v>
      </c>
      <c r="BE89" s="2" t="s">
        <v>1</v>
      </c>
      <c r="BF89" s="2" t="s">
        <v>1223</v>
      </c>
      <c r="BG89" s="2" t="str">
        <f>HYPERLINK("https%3A%2F%2Fwww.webofscience.com%2Fwos%2Fwoscc%2Ffull-record%2FWOS:000905897100001","View Full Record in Web of Science")</f>
        <v>View Full Record in Web of Science</v>
      </c>
    </row>
    <row r="90" spans="1:59" ht="15" customHeight="1" x14ac:dyDescent="0.2">
      <c r="A90" s="2" t="s">
        <v>11</v>
      </c>
      <c r="B90" s="2" t="s">
        <v>1222</v>
      </c>
      <c r="C90" s="2" t="s">
        <v>1</v>
      </c>
      <c r="D90" s="2" t="s">
        <v>1</v>
      </c>
      <c r="E90" s="2" t="s">
        <v>1</v>
      </c>
      <c r="F90" s="2" t="s">
        <v>1221</v>
      </c>
      <c r="G90" s="2" t="s">
        <v>1</v>
      </c>
      <c r="H90" s="4" t="s">
        <v>1220</v>
      </c>
      <c r="I90" s="2" t="s">
        <v>1219</v>
      </c>
      <c r="J90" s="2" t="s">
        <v>1</v>
      </c>
      <c r="K90" s="2" t="s">
        <v>1</v>
      </c>
      <c r="L90" s="2" t="s">
        <v>1</v>
      </c>
      <c r="M90" s="2" t="s">
        <v>1</v>
      </c>
      <c r="N90" s="2" t="s">
        <v>1218</v>
      </c>
      <c r="O90" s="2" t="s">
        <v>1217</v>
      </c>
      <c r="P90" s="2" t="s">
        <v>1</v>
      </c>
      <c r="Q90" s="2" t="s">
        <v>1</v>
      </c>
      <c r="R90" s="2" t="s">
        <v>1</v>
      </c>
      <c r="S90" s="2" t="s">
        <v>1</v>
      </c>
      <c r="T90" s="2" t="s">
        <v>1</v>
      </c>
      <c r="U90" s="2" t="s">
        <v>1</v>
      </c>
      <c r="V90" s="2" t="s">
        <v>1</v>
      </c>
      <c r="W90" s="2" t="s">
        <v>1</v>
      </c>
      <c r="X90" s="2" t="s">
        <v>1</v>
      </c>
      <c r="Y90" s="2" t="s">
        <v>1</v>
      </c>
      <c r="Z90" s="2" t="s">
        <v>1</v>
      </c>
      <c r="AA90" s="2" t="s">
        <v>1</v>
      </c>
      <c r="AB90" s="2" t="s">
        <v>1</v>
      </c>
      <c r="AC90" s="2" t="s">
        <v>15</v>
      </c>
      <c r="AD90" s="2" t="s">
        <v>1</v>
      </c>
      <c r="AE90" s="2" t="s">
        <v>1</v>
      </c>
      <c r="AF90" s="2" t="s">
        <v>1</v>
      </c>
      <c r="AG90" s="2" t="s">
        <v>188</v>
      </c>
      <c r="AH90" s="2">
        <v>2021</v>
      </c>
      <c r="AI90" s="2">
        <v>13</v>
      </c>
      <c r="AJ90" s="2">
        <v>15</v>
      </c>
      <c r="AK90" s="2" t="s">
        <v>1</v>
      </c>
      <c r="AL90" s="2" t="s">
        <v>1</v>
      </c>
      <c r="AM90" s="2" t="s">
        <v>1</v>
      </c>
      <c r="AN90" s="2" t="s">
        <v>1</v>
      </c>
      <c r="AO90" s="2" t="s">
        <v>1</v>
      </c>
      <c r="AP90" s="2" t="s">
        <v>1</v>
      </c>
      <c r="AQ90" s="2">
        <v>8483</v>
      </c>
      <c r="AR90" s="2" t="s">
        <v>1216</v>
      </c>
      <c r="AS90" s="3" t="str">
        <f>HYPERLINK("http://dx.doi.org/10.3390/su13158483","http://dx.doi.org/10.3390/su13158483")</f>
        <v>http://dx.doi.org/10.3390/su13158483</v>
      </c>
      <c r="AT90" s="2" t="s">
        <v>1</v>
      </c>
      <c r="AU90" s="2" t="s">
        <v>1</v>
      </c>
      <c r="AV90" s="2" t="s">
        <v>1</v>
      </c>
      <c r="AW90" s="2" t="s">
        <v>1</v>
      </c>
      <c r="AX90" s="2" t="s">
        <v>1</v>
      </c>
      <c r="AY90" s="2" t="s">
        <v>1</v>
      </c>
      <c r="AZ90" s="2" t="s">
        <v>1</v>
      </c>
      <c r="BA90" s="2" t="s">
        <v>1</v>
      </c>
      <c r="BB90" s="2" t="s">
        <v>1</v>
      </c>
      <c r="BC90" s="2" t="s">
        <v>1</v>
      </c>
      <c r="BD90" s="2" t="s">
        <v>1</v>
      </c>
      <c r="BE90" s="2" t="s">
        <v>1</v>
      </c>
      <c r="BF90" s="2" t="s">
        <v>1215</v>
      </c>
      <c r="BG90" s="2" t="str">
        <f>HYPERLINK("https%3A%2F%2Fwww.webofscience.com%2Fwos%2Fwoscc%2Ffull-record%2FWOS:000682299900001","View Full Record in Web of Science")</f>
        <v>View Full Record in Web of Science</v>
      </c>
    </row>
    <row r="91" spans="1:59" ht="12.75" customHeight="1" x14ac:dyDescent="0.2">
      <c r="A91" s="2" t="s">
        <v>11</v>
      </c>
      <c r="B91" s="2" t="s">
        <v>1214</v>
      </c>
      <c r="C91" s="2" t="s">
        <v>1</v>
      </c>
      <c r="D91" s="2" t="s">
        <v>1</v>
      </c>
      <c r="E91" s="2" t="s">
        <v>1</v>
      </c>
      <c r="F91" s="2" t="s">
        <v>1213</v>
      </c>
      <c r="G91" s="2" t="s">
        <v>1</v>
      </c>
      <c r="H91" s="4" t="s">
        <v>1212</v>
      </c>
      <c r="I91" s="2" t="s">
        <v>1211</v>
      </c>
      <c r="J91" s="2" t="s">
        <v>1</v>
      </c>
      <c r="K91" s="2" t="s">
        <v>1</v>
      </c>
      <c r="L91" s="2" t="s">
        <v>1</v>
      </c>
      <c r="M91" s="2" t="s">
        <v>1</v>
      </c>
      <c r="N91" s="2" t="s">
        <v>1210</v>
      </c>
      <c r="O91" s="2" t="s">
        <v>1209</v>
      </c>
      <c r="P91" s="2" t="s">
        <v>1</v>
      </c>
      <c r="Q91" s="2" t="s">
        <v>1</v>
      </c>
      <c r="R91" s="2" t="s">
        <v>1</v>
      </c>
      <c r="S91" s="2" t="s">
        <v>1</v>
      </c>
      <c r="T91" s="2" t="s">
        <v>1</v>
      </c>
      <c r="U91" s="2" t="s">
        <v>1</v>
      </c>
      <c r="V91" s="2" t="s">
        <v>1</v>
      </c>
      <c r="W91" s="2" t="s">
        <v>1</v>
      </c>
      <c r="X91" s="2" t="s">
        <v>1</v>
      </c>
      <c r="Y91" s="2" t="s">
        <v>1</v>
      </c>
      <c r="Z91" s="2" t="s">
        <v>1</v>
      </c>
      <c r="AA91" s="2" t="s">
        <v>1</v>
      </c>
      <c r="AB91" s="2" t="s">
        <v>1208</v>
      </c>
      <c r="AC91" s="2" t="s">
        <v>1</v>
      </c>
      <c r="AD91" s="2" t="s">
        <v>1</v>
      </c>
      <c r="AE91" s="2" t="s">
        <v>1</v>
      </c>
      <c r="AF91" s="2" t="s">
        <v>1</v>
      </c>
      <c r="AG91" s="2" t="s">
        <v>144</v>
      </c>
      <c r="AH91" s="2">
        <v>2022</v>
      </c>
      <c r="AI91" s="2">
        <v>25</v>
      </c>
      <c r="AJ91" s="2" t="s">
        <v>1</v>
      </c>
      <c r="AK91" s="2" t="s">
        <v>1</v>
      </c>
      <c r="AL91" s="2" t="s">
        <v>1</v>
      </c>
      <c r="AM91" s="2" t="s">
        <v>1</v>
      </c>
      <c r="AN91" s="2" t="s">
        <v>1</v>
      </c>
      <c r="AO91" s="2" t="s">
        <v>1</v>
      </c>
      <c r="AP91" s="2" t="s">
        <v>1</v>
      </c>
      <c r="AQ91" s="2">
        <v>100661</v>
      </c>
      <c r="AR91" s="2" t="s">
        <v>1207</v>
      </c>
      <c r="AS91" s="3" t="str">
        <f>HYPERLINK("http://dx.doi.org/10.1016/j.rsase.2021.100661","http://dx.doi.org/10.1016/j.rsase.2021.100661")</f>
        <v>http://dx.doi.org/10.1016/j.rsase.2021.100661</v>
      </c>
      <c r="AT91" s="2" t="s">
        <v>1</v>
      </c>
      <c r="AU91" s="2" t="s">
        <v>1</v>
      </c>
      <c r="AV91" s="2" t="s">
        <v>1</v>
      </c>
      <c r="AW91" s="2" t="s">
        <v>1</v>
      </c>
      <c r="AX91" s="2" t="s">
        <v>1</v>
      </c>
      <c r="AY91" s="2" t="s">
        <v>1</v>
      </c>
      <c r="AZ91" s="2" t="s">
        <v>1</v>
      </c>
      <c r="BA91" s="2" t="s">
        <v>1</v>
      </c>
      <c r="BB91" s="2" t="s">
        <v>1</v>
      </c>
      <c r="BC91" s="2" t="s">
        <v>1</v>
      </c>
      <c r="BD91" s="2" t="s">
        <v>1</v>
      </c>
      <c r="BE91" s="2" t="s">
        <v>1</v>
      </c>
      <c r="BF91" s="2" t="s">
        <v>1206</v>
      </c>
      <c r="BG91" s="2" t="str">
        <f>HYPERLINK("https%3A%2F%2Fwww.webofscience.com%2Fwos%2Fwoscc%2Ffull-record%2FWOS:000760253500003","View Full Record in Web of Science")</f>
        <v>View Full Record in Web of Science</v>
      </c>
    </row>
    <row r="92" spans="1:59" ht="12.75" customHeight="1" x14ac:dyDescent="0.2">
      <c r="A92" s="2" t="s">
        <v>11</v>
      </c>
      <c r="B92" s="2" t="s">
        <v>1205</v>
      </c>
      <c r="C92" s="2" t="s">
        <v>1</v>
      </c>
      <c r="D92" s="2" t="s">
        <v>1</v>
      </c>
      <c r="E92" s="2" t="s">
        <v>1</v>
      </c>
      <c r="F92" s="2" t="s">
        <v>1204</v>
      </c>
      <c r="G92" s="2" t="s">
        <v>1</v>
      </c>
      <c r="H92" s="4" t="s">
        <v>1203</v>
      </c>
      <c r="I92" s="2" t="s">
        <v>1202</v>
      </c>
      <c r="J92" s="2" t="s">
        <v>1</v>
      </c>
      <c r="K92" s="2" t="s">
        <v>1</v>
      </c>
      <c r="L92" s="2" t="s">
        <v>1</v>
      </c>
      <c r="M92" s="2" t="s">
        <v>1</v>
      </c>
      <c r="N92" s="2" t="s">
        <v>1</v>
      </c>
      <c r="O92" s="2" t="s">
        <v>1</v>
      </c>
      <c r="P92" s="2" t="s">
        <v>1</v>
      </c>
      <c r="Q92" s="2" t="s">
        <v>1</v>
      </c>
      <c r="R92" s="2" t="s">
        <v>1</v>
      </c>
      <c r="S92" s="2" t="s">
        <v>1</v>
      </c>
      <c r="T92" s="2" t="s">
        <v>1</v>
      </c>
      <c r="U92" s="2" t="s">
        <v>1</v>
      </c>
      <c r="V92" s="2" t="s">
        <v>1</v>
      </c>
      <c r="W92" s="2" t="s">
        <v>1</v>
      </c>
      <c r="X92" s="2" t="s">
        <v>1</v>
      </c>
      <c r="Y92" s="2" t="s">
        <v>1</v>
      </c>
      <c r="Z92" s="2" t="s">
        <v>1</v>
      </c>
      <c r="AA92" s="2" t="s">
        <v>1</v>
      </c>
      <c r="AB92" s="2" t="s">
        <v>1201</v>
      </c>
      <c r="AC92" s="2" t="s">
        <v>1</v>
      </c>
      <c r="AD92" s="2" t="s">
        <v>1</v>
      </c>
      <c r="AE92" s="2" t="s">
        <v>1</v>
      </c>
      <c r="AF92" s="2" t="s">
        <v>1</v>
      </c>
      <c r="AG92" s="2" t="s">
        <v>134</v>
      </c>
      <c r="AH92" s="2">
        <v>2022</v>
      </c>
      <c r="AI92" s="2">
        <v>10</v>
      </c>
      <c r="AJ92" s="2">
        <v>1</v>
      </c>
      <c r="AK92" s="2" t="s">
        <v>1</v>
      </c>
      <c r="AL92" s="2" t="s">
        <v>1</v>
      </c>
      <c r="AM92" s="2" t="s">
        <v>1</v>
      </c>
      <c r="AN92" s="2" t="s">
        <v>1</v>
      </c>
      <c r="AO92" s="2" t="s">
        <v>1</v>
      </c>
      <c r="AP92" s="2" t="s">
        <v>1</v>
      </c>
      <c r="AQ92" s="2">
        <v>2041261</v>
      </c>
      <c r="AR92" s="2" t="s">
        <v>1200</v>
      </c>
      <c r="AS92" s="3" t="str">
        <f>HYPERLINK("http://dx.doi.org/10.1080/23322039.2022.2041261","http://dx.doi.org/10.1080/23322039.2022.2041261")</f>
        <v>http://dx.doi.org/10.1080/23322039.2022.2041261</v>
      </c>
      <c r="AT92" s="2" t="s">
        <v>1</v>
      </c>
      <c r="AU92" s="2" t="s">
        <v>1</v>
      </c>
      <c r="AV92" s="2" t="s">
        <v>1</v>
      </c>
      <c r="AW92" s="2" t="s">
        <v>1</v>
      </c>
      <c r="AX92" s="2" t="s">
        <v>1</v>
      </c>
      <c r="AY92" s="2" t="s">
        <v>1</v>
      </c>
      <c r="AZ92" s="2" t="s">
        <v>1</v>
      </c>
      <c r="BA92" s="2" t="s">
        <v>1</v>
      </c>
      <c r="BB92" s="2" t="s">
        <v>1</v>
      </c>
      <c r="BC92" s="2" t="s">
        <v>1</v>
      </c>
      <c r="BD92" s="2" t="s">
        <v>1</v>
      </c>
      <c r="BE92" s="2" t="s">
        <v>1</v>
      </c>
      <c r="BF92" s="2" t="s">
        <v>1199</v>
      </c>
      <c r="BG92" s="2" t="str">
        <f>HYPERLINK("https%3A%2F%2Fwww.webofscience.com%2Fwos%2Fwoscc%2Ffull-record%2FWOS:000768586000001","View Full Record in Web of Science")</f>
        <v>View Full Record in Web of Science</v>
      </c>
    </row>
    <row r="93" spans="1:59" ht="12.75" customHeight="1" x14ac:dyDescent="0.2">
      <c r="A93" s="2" t="s">
        <v>11</v>
      </c>
      <c r="B93" s="2" t="s">
        <v>1198</v>
      </c>
      <c r="C93" s="2" t="s">
        <v>1</v>
      </c>
      <c r="D93" s="2" t="s">
        <v>1</v>
      </c>
      <c r="E93" s="2" t="s">
        <v>1</v>
      </c>
      <c r="F93" s="2" t="s">
        <v>1197</v>
      </c>
      <c r="G93" s="2" t="s">
        <v>1</v>
      </c>
      <c r="H93" s="4" t="s">
        <v>1196</v>
      </c>
      <c r="I93" s="2" t="s">
        <v>1195</v>
      </c>
      <c r="J93" s="2" t="s">
        <v>1</v>
      </c>
      <c r="K93" s="2" t="s">
        <v>1</v>
      </c>
      <c r="L93" s="2" t="s">
        <v>1</v>
      </c>
      <c r="M93" s="2" t="s">
        <v>1</v>
      </c>
      <c r="N93" s="2" t="s">
        <v>1194</v>
      </c>
      <c r="O93" s="2" t="s">
        <v>1</v>
      </c>
      <c r="P93" s="2" t="s">
        <v>1</v>
      </c>
      <c r="Q93" s="2" t="s">
        <v>1</v>
      </c>
      <c r="R93" s="2" t="s">
        <v>1</v>
      </c>
      <c r="S93" s="2" t="s">
        <v>1</v>
      </c>
      <c r="T93" s="2" t="s">
        <v>1</v>
      </c>
      <c r="U93" s="2" t="s">
        <v>1</v>
      </c>
      <c r="V93" s="2" t="s">
        <v>1</v>
      </c>
      <c r="W93" s="2" t="s">
        <v>1</v>
      </c>
      <c r="X93" s="2" t="s">
        <v>1</v>
      </c>
      <c r="Y93" s="2" t="s">
        <v>1</v>
      </c>
      <c r="Z93" s="2" t="s">
        <v>1</v>
      </c>
      <c r="AA93" s="2" t="s">
        <v>1</v>
      </c>
      <c r="AB93" s="2" t="s">
        <v>878</v>
      </c>
      <c r="AC93" s="2" t="s">
        <v>877</v>
      </c>
      <c r="AD93" s="2" t="s">
        <v>1</v>
      </c>
      <c r="AE93" s="2" t="s">
        <v>1</v>
      </c>
      <c r="AF93" s="2" t="s">
        <v>1</v>
      </c>
      <c r="AG93" s="2" t="s">
        <v>1193</v>
      </c>
      <c r="AH93" s="2">
        <v>2022</v>
      </c>
      <c r="AI93" s="2">
        <v>119</v>
      </c>
      <c r="AJ93" s="2">
        <v>22</v>
      </c>
      <c r="AK93" s="2" t="s">
        <v>1</v>
      </c>
      <c r="AL93" s="2" t="s">
        <v>1</v>
      </c>
      <c r="AM93" s="2" t="s">
        <v>1</v>
      </c>
      <c r="AN93" s="2" t="s">
        <v>1</v>
      </c>
      <c r="AO93" s="2" t="s">
        <v>1</v>
      </c>
      <c r="AP93" s="2" t="s">
        <v>1</v>
      </c>
      <c r="AQ93" s="2" t="s">
        <v>1192</v>
      </c>
      <c r="AR93" s="2" t="s">
        <v>1191</v>
      </c>
      <c r="AS93" s="3" t="str">
        <f>HYPERLINK("http://dx.doi.org/10.1073/pnas.2120426119","http://dx.doi.org/10.1073/pnas.2120426119")</f>
        <v>http://dx.doi.org/10.1073/pnas.2120426119</v>
      </c>
      <c r="AT93" s="2" t="s">
        <v>1</v>
      </c>
      <c r="AU93" s="2" t="s">
        <v>1</v>
      </c>
      <c r="AV93" s="2" t="s">
        <v>1</v>
      </c>
      <c r="AW93" s="2" t="s">
        <v>1</v>
      </c>
      <c r="AX93" s="2" t="s">
        <v>1</v>
      </c>
      <c r="AY93" s="2" t="s">
        <v>1</v>
      </c>
      <c r="AZ93" s="2" t="s">
        <v>1</v>
      </c>
      <c r="BA93" s="2">
        <v>35613052</v>
      </c>
      <c r="BB93" s="2" t="s">
        <v>1</v>
      </c>
      <c r="BC93" s="2" t="s">
        <v>1</v>
      </c>
      <c r="BD93" s="2" t="s">
        <v>1</v>
      </c>
      <c r="BE93" s="2" t="s">
        <v>1</v>
      </c>
      <c r="BF93" s="2" t="s">
        <v>1190</v>
      </c>
      <c r="BG93" s="2" t="str">
        <f>HYPERLINK("https%3A%2F%2Fwww.webofscience.com%2Fwos%2Fwoscc%2Ffull-record%2FWOS:000839021300005","View Full Record in Web of Science")</f>
        <v>View Full Record in Web of Science</v>
      </c>
    </row>
    <row r="94" spans="1:59" ht="12.75" customHeight="1" x14ac:dyDescent="0.2">
      <c r="A94" s="2" t="s">
        <v>11</v>
      </c>
      <c r="B94" s="2" t="s">
        <v>1189</v>
      </c>
      <c r="C94" s="2" t="s">
        <v>1</v>
      </c>
      <c r="D94" s="2" t="s">
        <v>1</v>
      </c>
      <c r="E94" s="2" t="s">
        <v>1</v>
      </c>
      <c r="F94" s="2" t="s">
        <v>1188</v>
      </c>
      <c r="G94" s="2" t="s">
        <v>1</v>
      </c>
      <c r="H94" s="4" t="s">
        <v>1187</v>
      </c>
      <c r="I94" s="2" t="s">
        <v>1186</v>
      </c>
      <c r="J94" s="2" t="s">
        <v>1</v>
      </c>
      <c r="K94" s="2" t="s">
        <v>1</v>
      </c>
      <c r="L94" s="2" t="s">
        <v>1</v>
      </c>
      <c r="M94" s="2" t="s">
        <v>1</v>
      </c>
      <c r="N94" s="2" t="s">
        <v>1</v>
      </c>
      <c r="O94" s="2" t="s">
        <v>1185</v>
      </c>
      <c r="P94" s="2" t="s">
        <v>1</v>
      </c>
      <c r="Q94" s="2" t="s">
        <v>1</v>
      </c>
      <c r="R94" s="2" t="s">
        <v>1</v>
      </c>
      <c r="S94" s="2" t="s">
        <v>1</v>
      </c>
      <c r="T94" s="2" t="s">
        <v>1</v>
      </c>
      <c r="U94" s="2" t="s">
        <v>1</v>
      </c>
      <c r="V94" s="2" t="s">
        <v>1</v>
      </c>
      <c r="W94" s="2" t="s">
        <v>1</v>
      </c>
      <c r="X94" s="2" t="s">
        <v>1</v>
      </c>
      <c r="Y94" s="2" t="s">
        <v>1</v>
      </c>
      <c r="Z94" s="2" t="s">
        <v>1</v>
      </c>
      <c r="AA94" s="2" t="s">
        <v>1</v>
      </c>
      <c r="AB94" s="2" t="s">
        <v>1</v>
      </c>
      <c r="AC94" s="2" t="s">
        <v>236</v>
      </c>
      <c r="AD94" s="2" t="s">
        <v>1</v>
      </c>
      <c r="AE94" s="2" t="s">
        <v>1</v>
      </c>
      <c r="AF94" s="2" t="s">
        <v>1</v>
      </c>
      <c r="AG94" s="2" t="s">
        <v>44</v>
      </c>
      <c r="AH94" s="2">
        <v>2022</v>
      </c>
      <c r="AI94" s="2">
        <v>13</v>
      </c>
      <c r="AJ94" s="2">
        <v>11</v>
      </c>
      <c r="AK94" s="2" t="s">
        <v>1</v>
      </c>
      <c r="AL94" s="2" t="s">
        <v>1</v>
      </c>
      <c r="AM94" s="2" t="s">
        <v>1</v>
      </c>
      <c r="AN94" s="2" t="s">
        <v>1</v>
      </c>
      <c r="AO94" s="2" t="s">
        <v>1</v>
      </c>
      <c r="AP94" s="2" t="s">
        <v>1</v>
      </c>
      <c r="AQ94" s="2">
        <v>1965</v>
      </c>
      <c r="AR94" s="2" t="s">
        <v>1184</v>
      </c>
      <c r="AS94" s="3" t="str">
        <f>HYPERLINK("http://dx.doi.org/10.3390/f13111965","http://dx.doi.org/10.3390/f13111965")</f>
        <v>http://dx.doi.org/10.3390/f13111965</v>
      </c>
      <c r="AT94" s="2" t="s">
        <v>1</v>
      </c>
      <c r="AU94" s="2" t="s">
        <v>1</v>
      </c>
      <c r="AV94" s="2" t="s">
        <v>1</v>
      </c>
      <c r="AW94" s="2" t="s">
        <v>1</v>
      </c>
      <c r="AX94" s="2" t="s">
        <v>1</v>
      </c>
      <c r="AY94" s="2" t="s">
        <v>1</v>
      </c>
      <c r="AZ94" s="2" t="s">
        <v>1</v>
      </c>
      <c r="BA94" s="2" t="s">
        <v>1</v>
      </c>
      <c r="BB94" s="2" t="s">
        <v>1</v>
      </c>
      <c r="BC94" s="2" t="s">
        <v>1</v>
      </c>
      <c r="BD94" s="2" t="s">
        <v>1</v>
      </c>
      <c r="BE94" s="2" t="s">
        <v>1</v>
      </c>
      <c r="BF94" s="2" t="s">
        <v>1183</v>
      </c>
      <c r="BG94" s="2" t="str">
        <f>HYPERLINK("https%3A%2F%2Fwww.webofscience.com%2Fwos%2Fwoscc%2Ffull-record%2FWOS:000894921800001","View Full Record in Web of Science")</f>
        <v>View Full Record in Web of Science</v>
      </c>
    </row>
    <row r="95" spans="1:59" ht="12.75" customHeight="1" x14ac:dyDescent="0.2">
      <c r="A95" s="2" t="s">
        <v>11</v>
      </c>
      <c r="B95" s="2" t="s">
        <v>1182</v>
      </c>
      <c r="C95" s="2" t="s">
        <v>1</v>
      </c>
      <c r="D95" s="2" t="s">
        <v>1</v>
      </c>
      <c r="E95" s="2" t="s">
        <v>1</v>
      </c>
      <c r="F95" s="2" t="s">
        <v>1181</v>
      </c>
      <c r="G95" s="2" t="s">
        <v>1</v>
      </c>
      <c r="H95" s="4" t="s">
        <v>1180</v>
      </c>
      <c r="I95" s="2" t="s">
        <v>1179</v>
      </c>
      <c r="J95" s="2" t="s">
        <v>1</v>
      </c>
      <c r="K95" s="2" t="s">
        <v>1</v>
      </c>
      <c r="L95" s="2" t="s">
        <v>1</v>
      </c>
      <c r="M95" s="2" t="s">
        <v>1</v>
      </c>
      <c r="N95" s="2" t="s">
        <v>1178</v>
      </c>
      <c r="O95" s="2" t="s">
        <v>1177</v>
      </c>
      <c r="P95" s="2" t="s">
        <v>1</v>
      </c>
      <c r="Q95" s="2" t="s">
        <v>1</v>
      </c>
      <c r="R95" s="2" t="s">
        <v>1</v>
      </c>
      <c r="S95" s="2" t="s">
        <v>1</v>
      </c>
      <c r="T95" s="2" t="s">
        <v>1</v>
      </c>
      <c r="U95" s="2" t="s">
        <v>1</v>
      </c>
      <c r="V95" s="2" t="s">
        <v>1</v>
      </c>
      <c r="W95" s="2" t="s">
        <v>1</v>
      </c>
      <c r="X95" s="2" t="s">
        <v>1</v>
      </c>
      <c r="Y95" s="2" t="s">
        <v>1</v>
      </c>
      <c r="Z95" s="2" t="s">
        <v>1</v>
      </c>
      <c r="AA95" s="2" t="s">
        <v>1</v>
      </c>
      <c r="AB95" s="2" t="s">
        <v>918</v>
      </c>
      <c r="AC95" s="2" t="s">
        <v>1</v>
      </c>
      <c r="AD95" s="2" t="s">
        <v>1</v>
      </c>
      <c r="AE95" s="2" t="s">
        <v>1</v>
      </c>
      <c r="AF95" s="2" t="s">
        <v>1</v>
      </c>
      <c r="AG95" s="2" t="s">
        <v>72</v>
      </c>
      <c r="AH95" s="2">
        <v>2022</v>
      </c>
      <c r="AI95" s="2">
        <v>27</v>
      </c>
      <c r="AJ95" s="2">
        <v>2</v>
      </c>
      <c r="AK95" s="2" t="s">
        <v>1</v>
      </c>
      <c r="AL95" s="2" t="s">
        <v>1</v>
      </c>
      <c r="AM95" s="2" t="s">
        <v>1</v>
      </c>
      <c r="AN95" s="2" t="s">
        <v>1</v>
      </c>
      <c r="AO95" s="2" t="s">
        <v>1</v>
      </c>
      <c r="AP95" s="2" t="s">
        <v>1</v>
      </c>
      <c r="AQ95" s="2">
        <v>13</v>
      </c>
      <c r="AR95" s="2" t="s">
        <v>1176</v>
      </c>
      <c r="AS95" s="3" t="str">
        <f>HYPERLINK("http://dx.doi.org/10.5751/ES-13200-270213","http://dx.doi.org/10.5751/ES-13200-270213")</f>
        <v>http://dx.doi.org/10.5751/ES-13200-270213</v>
      </c>
      <c r="AT95" s="2" t="s">
        <v>1</v>
      </c>
      <c r="AU95" s="2" t="s">
        <v>1</v>
      </c>
      <c r="AV95" s="2" t="s">
        <v>1</v>
      </c>
      <c r="AW95" s="2" t="s">
        <v>1</v>
      </c>
      <c r="AX95" s="2" t="s">
        <v>1</v>
      </c>
      <c r="AY95" s="2" t="s">
        <v>1</v>
      </c>
      <c r="AZ95" s="2" t="s">
        <v>1</v>
      </c>
      <c r="BA95" s="2" t="s">
        <v>1</v>
      </c>
      <c r="BB95" s="2" t="s">
        <v>1</v>
      </c>
      <c r="BC95" s="2" t="s">
        <v>1</v>
      </c>
      <c r="BD95" s="2" t="s">
        <v>1</v>
      </c>
      <c r="BE95" s="2" t="s">
        <v>1</v>
      </c>
      <c r="BF95" s="2" t="s">
        <v>1175</v>
      </c>
      <c r="BG95" s="2" t="str">
        <f>HYPERLINK("https%3A%2F%2Fwww.webofscience.com%2Fwos%2Fwoscc%2Ffull-record%2FWOS:000828540400004","View Full Record in Web of Science")</f>
        <v>View Full Record in Web of Science</v>
      </c>
    </row>
    <row r="96" spans="1:59" ht="15" customHeight="1" x14ac:dyDescent="0.2">
      <c r="A96" s="2" t="s">
        <v>11</v>
      </c>
      <c r="B96" s="2" t="s">
        <v>1174</v>
      </c>
      <c r="C96" s="2" t="s">
        <v>1</v>
      </c>
      <c r="D96" s="2" t="s">
        <v>1</v>
      </c>
      <c r="E96" s="2" t="s">
        <v>1</v>
      </c>
      <c r="F96" s="2" t="s">
        <v>1173</v>
      </c>
      <c r="G96" s="2" t="s">
        <v>1</v>
      </c>
      <c r="H96" s="4" t="s">
        <v>1172</v>
      </c>
      <c r="I96" s="2" t="s">
        <v>1171</v>
      </c>
      <c r="J96" s="2" t="s">
        <v>1</v>
      </c>
      <c r="K96" s="2" t="s">
        <v>1</v>
      </c>
      <c r="L96" s="2" t="s">
        <v>1</v>
      </c>
      <c r="M96" s="2" t="s">
        <v>1</v>
      </c>
      <c r="N96" s="2" t="s">
        <v>1</v>
      </c>
      <c r="O96" s="2" t="s">
        <v>1</v>
      </c>
      <c r="P96" s="2" t="s">
        <v>1</v>
      </c>
      <c r="Q96" s="2" t="s">
        <v>1</v>
      </c>
      <c r="R96" s="2" t="s">
        <v>1</v>
      </c>
      <c r="S96" s="2" t="s">
        <v>1</v>
      </c>
      <c r="T96" s="2" t="s">
        <v>1</v>
      </c>
      <c r="U96" s="2" t="s">
        <v>1</v>
      </c>
      <c r="V96" s="2" t="s">
        <v>1</v>
      </c>
      <c r="W96" s="2" t="s">
        <v>1</v>
      </c>
      <c r="X96" s="2" t="s">
        <v>1</v>
      </c>
      <c r="Y96" s="2" t="s">
        <v>1</v>
      </c>
      <c r="Z96" s="2" t="s">
        <v>1</v>
      </c>
      <c r="AA96" s="2" t="s">
        <v>1</v>
      </c>
      <c r="AB96" s="2" t="s">
        <v>1170</v>
      </c>
      <c r="AC96" s="2" t="s">
        <v>1169</v>
      </c>
      <c r="AD96" s="2" t="s">
        <v>1</v>
      </c>
      <c r="AE96" s="2" t="s">
        <v>1</v>
      </c>
      <c r="AF96" s="2" t="s">
        <v>1</v>
      </c>
      <c r="AG96" s="2" t="s">
        <v>33</v>
      </c>
      <c r="AH96" s="2">
        <v>2021</v>
      </c>
      <c r="AI96" s="2">
        <v>75</v>
      </c>
      <c r="AJ96" s="2" t="s">
        <v>1029</v>
      </c>
      <c r="AK96" s="2" t="s">
        <v>1</v>
      </c>
      <c r="AL96" s="2" t="s">
        <v>1</v>
      </c>
      <c r="AM96" s="2" t="s">
        <v>1</v>
      </c>
      <c r="AN96" s="2" t="s">
        <v>1</v>
      </c>
      <c r="AO96" s="2">
        <v>181</v>
      </c>
      <c r="AP96" s="2">
        <v>194</v>
      </c>
      <c r="AQ96" s="2" t="s">
        <v>1</v>
      </c>
      <c r="AR96" s="2" t="s">
        <v>1168</v>
      </c>
      <c r="AS96" s="3" t="str">
        <f>HYPERLINK("http://dx.doi.org/10.1007/s12231-021-09527-2","http://dx.doi.org/10.1007/s12231-021-09527-2")</f>
        <v>http://dx.doi.org/10.1007/s12231-021-09527-2</v>
      </c>
      <c r="AT96" s="2" t="s">
        <v>1</v>
      </c>
      <c r="AU96" s="2" t="s">
        <v>1167</v>
      </c>
      <c r="AV96" s="2" t="s">
        <v>1</v>
      </c>
      <c r="AW96" s="2" t="s">
        <v>1</v>
      </c>
      <c r="AX96" s="2" t="s">
        <v>1</v>
      </c>
      <c r="AY96" s="2" t="s">
        <v>1</v>
      </c>
      <c r="AZ96" s="2" t="s">
        <v>1</v>
      </c>
      <c r="BA96" s="2" t="s">
        <v>1</v>
      </c>
      <c r="BB96" s="2" t="s">
        <v>1</v>
      </c>
      <c r="BC96" s="2" t="s">
        <v>1</v>
      </c>
      <c r="BD96" s="2" t="s">
        <v>1</v>
      </c>
      <c r="BE96" s="2" t="s">
        <v>1</v>
      </c>
      <c r="BF96" s="2" t="s">
        <v>1166</v>
      </c>
      <c r="BG96" s="2" t="str">
        <f>HYPERLINK("https%3A%2F%2Fwww.webofscience.com%2Fwos%2Fwoscc%2Ffull-record%2FWOS:000694772900003","View Full Record in Web of Science")</f>
        <v>View Full Record in Web of Science</v>
      </c>
    </row>
    <row r="97" spans="1:59" ht="12.75" customHeight="1" x14ac:dyDescent="0.2">
      <c r="A97" s="2" t="s">
        <v>11</v>
      </c>
      <c r="B97" s="2" t="s">
        <v>1165</v>
      </c>
      <c r="C97" s="2" t="s">
        <v>1</v>
      </c>
      <c r="D97" s="2" t="s">
        <v>1</v>
      </c>
      <c r="E97" s="2" t="s">
        <v>1</v>
      </c>
      <c r="F97" s="2" t="s">
        <v>1164</v>
      </c>
      <c r="G97" s="2" t="s">
        <v>1</v>
      </c>
      <c r="H97" s="4" t="s">
        <v>1163</v>
      </c>
      <c r="I97" s="2" t="s">
        <v>1162</v>
      </c>
      <c r="J97" s="2" t="s">
        <v>1</v>
      </c>
      <c r="K97" s="2" t="s">
        <v>1</v>
      </c>
      <c r="L97" s="2" t="s">
        <v>1</v>
      </c>
      <c r="M97" s="2" t="s">
        <v>1</v>
      </c>
      <c r="N97" s="2" t="s">
        <v>1</v>
      </c>
      <c r="O97" s="2" t="s">
        <v>1161</v>
      </c>
      <c r="P97" s="2" t="s">
        <v>1</v>
      </c>
      <c r="Q97" s="2" t="s">
        <v>1</v>
      </c>
      <c r="R97" s="2" t="s">
        <v>1</v>
      </c>
      <c r="S97" s="2" t="s">
        <v>1</v>
      </c>
      <c r="T97" s="2" t="s">
        <v>1</v>
      </c>
      <c r="U97" s="2" t="s">
        <v>1</v>
      </c>
      <c r="V97" s="2" t="s">
        <v>1</v>
      </c>
      <c r="W97" s="2" t="s">
        <v>1</v>
      </c>
      <c r="X97" s="2" t="s">
        <v>1</v>
      </c>
      <c r="Y97" s="2" t="s">
        <v>1</v>
      </c>
      <c r="Z97" s="2" t="s">
        <v>1</v>
      </c>
      <c r="AA97" s="2" t="s">
        <v>1</v>
      </c>
      <c r="AB97" s="2" t="s">
        <v>1</v>
      </c>
      <c r="AC97" s="2" t="s">
        <v>79</v>
      </c>
      <c r="AD97" s="2" t="s">
        <v>1</v>
      </c>
      <c r="AE97" s="2" t="s">
        <v>1</v>
      </c>
      <c r="AF97" s="2" t="s">
        <v>1</v>
      </c>
      <c r="AG97" s="2" t="s">
        <v>33</v>
      </c>
      <c r="AH97" s="2">
        <v>2022</v>
      </c>
      <c r="AI97" s="2">
        <v>11</v>
      </c>
      <c r="AJ97" s="2">
        <v>12</v>
      </c>
      <c r="AK97" s="2" t="s">
        <v>1</v>
      </c>
      <c r="AL97" s="2" t="s">
        <v>1</v>
      </c>
      <c r="AM97" s="2" t="s">
        <v>1</v>
      </c>
      <c r="AN97" s="2" t="s">
        <v>1</v>
      </c>
      <c r="AO97" s="2" t="s">
        <v>1</v>
      </c>
      <c r="AP97" s="2" t="s">
        <v>1</v>
      </c>
      <c r="AQ97" s="2">
        <v>2117</v>
      </c>
      <c r="AR97" s="2" t="s">
        <v>1160</v>
      </c>
      <c r="AS97" s="3" t="str">
        <f>HYPERLINK("http://dx.doi.org/10.3390/land11122117","http://dx.doi.org/10.3390/land11122117")</f>
        <v>http://dx.doi.org/10.3390/land11122117</v>
      </c>
      <c r="AT97" s="2" t="s">
        <v>1</v>
      </c>
      <c r="AU97" s="2" t="s">
        <v>1</v>
      </c>
      <c r="AV97" s="2" t="s">
        <v>1</v>
      </c>
      <c r="AW97" s="2" t="s">
        <v>1</v>
      </c>
      <c r="AX97" s="2" t="s">
        <v>1</v>
      </c>
      <c r="AY97" s="2" t="s">
        <v>1</v>
      </c>
      <c r="AZ97" s="2" t="s">
        <v>1</v>
      </c>
      <c r="BA97" s="2" t="s">
        <v>1</v>
      </c>
      <c r="BB97" s="2" t="s">
        <v>1</v>
      </c>
      <c r="BC97" s="2" t="s">
        <v>1</v>
      </c>
      <c r="BD97" s="2" t="s">
        <v>1</v>
      </c>
      <c r="BE97" s="2" t="s">
        <v>1</v>
      </c>
      <c r="BF97" s="2" t="s">
        <v>1159</v>
      </c>
      <c r="BG97" s="2" t="str">
        <f>HYPERLINK("https%3A%2F%2Fwww.webofscience.com%2Fwos%2Fwoscc%2Ffull-record%2FWOS:000902471300001","View Full Record in Web of Science")</f>
        <v>View Full Record in Web of Science</v>
      </c>
    </row>
    <row r="98" spans="1:59" ht="15" customHeight="1" x14ac:dyDescent="0.2">
      <c r="A98" s="2" t="s">
        <v>11</v>
      </c>
      <c r="B98" s="2" t="s">
        <v>1158</v>
      </c>
      <c r="C98" s="2" t="s">
        <v>1</v>
      </c>
      <c r="D98" s="2" t="s">
        <v>1</v>
      </c>
      <c r="E98" s="2" t="s">
        <v>1</v>
      </c>
      <c r="F98" s="2" t="s">
        <v>1157</v>
      </c>
      <c r="G98" s="2" t="s">
        <v>1</v>
      </c>
      <c r="H98" s="4" t="s">
        <v>1156</v>
      </c>
      <c r="I98" s="2" t="s">
        <v>1155</v>
      </c>
      <c r="J98" s="2" t="s">
        <v>1</v>
      </c>
      <c r="K98" s="2" t="s">
        <v>1</v>
      </c>
      <c r="L98" s="2" t="s">
        <v>1</v>
      </c>
      <c r="M98" s="2" t="s">
        <v>1</v>
      </c>
      <c r="N98" s="2" t="s">
        <v>1</v>
      </c>
      <c r="O98" s="2" t="s">
        <v>1154</v>
      </c>
      <c r="P98" s="2" t="s">
        <v>1</v>
      </c>
      <c r="Q98" s="2" t="s">
        <v>1</v>
      </c>
      <c r="R98" s="2" t="s">
        <v>1</v>
      </c>
      <c r="S98" s="2" t="s">
        <v>1</v>
      </c>
      <c r="T98" s="2" t="s">
        <v>1</v>
      </c>
      <c r="U98" s="2" t="s">
        <v>1</v>
      </c>
      <c r="V98" s="2" t="s">
        <v>1</v>
      </c>
      <c r="W98" s="2" t="s">
        <v>1</v>
      </c>
      <c r="X98" s="2" t="s">
        <v>1</v>
      </c>
      <c r="Y98" s="2" t="s">
        <v>1</v>
      </c>
      <c r="Z98" s="2" t="s">
        <v>1</v>
      </c>
      <c r="AA98" s="2" t="s">
        <v>1</v>
      </c>
      <c r="AB98" s="2" t="s">
        <v>1</v>
      </c>
      <c r="AC98" s="2" t="s">
        <v>1153</v>
      </c>
      <c r="AD98" s="2" t="s">
        <v>1</v>
      </c>
      <c r="AE98" s="2" t="s">
        <v>1</v>
      </c>
      <c r="AF98" s="2" t="s">
        <v>1</v>
      </c>
      <c r="AG98" s="2" t="s">
        <v>1152</v>
      </c>
      <c r="AH98" s="2">
        <v>2023</v>
      </c>
      <c r="AI98" s="2">
        <v>6</v>
      </c>
      <c r="AJ98" s="2" t="s">
        <v>1</v>
      </c>
      <c r="AK98" s="2" t="s">
        <v>1</v>
      </c>
      <c r="AL98" s="2" t="s">
        <v>1</v>
      </c>
      <c r="AM98" s="2" t="s">
        <v>1</v>
      </c>
      <c r="AN98" s="2" t="s">
        <v>1</v>
      </c>
      <c r="AO98" s="2" t="s">
        <v>1</v>
      </c>
      <c r="AP98" s="2" t="s">
        <v>1</v>
      </c>
      <c r="AQ98" s="2">
        <v>787476</v>
      </c>
      <c r="AR98" s="2" t="s">
        <v>1151</v>
      </c>
      <c r="AS98" s="3" t="str">
        <f>HYPERLINK("http://dx.doi.org/10.3389/fsufs.2022.787476","http://dx.doi.org/10.3389/fsufs.2022.787476")</f>
        <v>http://dx.doi.org/10.3389/fsufs.2022.787476</v>
      </c>
      <c r="AT98" s="2" t="s">
        <v>1</v>
      </c>
      <c r="AU98" s="2" t="s">
        <v>1</v>
      </c>
      <c r="AV98" s="2" t="s">
        <v>1</v>
      </c>
      <c r="AW98" s="2" t="s">
        <v>1</v>
      </c>
      <c r="AX98" s="2" t="s">
        <v>1</v>
      </c>
      <c r="AY98" s="2" t="s">
        <v>1</v>
      </c>
      <c r="AZ98" s="2" t="s">
        <v>1</v>
      </c>
      <c r="BA98" s="2" t="s">
        <v>1</v>
      </c>
      <c r="BB98" s="2" t="s">
        <v>1</v>
      </c>
      <c r="BC98" s="2" t="s">
        <v>1</v>
      </c>
      <c r="BD98" s="2" t="s">
        <v>1</v>
      </c>
      <c r="BE98" s="2" t="s">
        <v>1</v>
      </c>
      <c r="BF98" s="2" t="s">
        <v>1150</v>
      </c>
      <c r="BG98" s="2" t="str">
        <f>HYPERLINK("https%3A%2F%2Fwww.webofscience.com%2Fwos%2Fwoscc%2Ffull-record%2FWOS:000926089800001","View Full Record in Web of Science")</f>
        <v>View Full Record in Web of Science</v>
      </c>
    </row>
    <row r="99" spans="1:59" ht="12.75" customHeight="1" x14ac:dyDescent="0.2">
      <c r="A99" s="2" t="s">
        <v>11</v>
      </c>
      <c r="B99" s="2" t="s">
        <v>1149</v>
      </c>
      <c r="C99" s="2" t="s">
        <v>1</v>
      </c>
      <c r="D99" s="2" t="s">
        <v>1</v>
      </c>
      <c r="E99" s="2" t="s">
        <v>1</v>
      </c>
      <c r="F99" s="2" t="s">
        <v>1148</v>
      </c>
      <c r="G99" s="2" t="s">
        <v>1</v>
      </c>
      <c r="H99" s="4" t="s">
        <v>1147</v>
      </c>
      <c r="I99" s="2" t="s">
        <v>1146</v>
      </c>
      <c r="J99" s="2" t="s">
        <v>1</v>
      </c>
      <c r="K99" s="2" t="s">
        <v>1</v>
      </c>
      <c r="L99" s="2" t="s">
        <v>1</v>
      </c>
      <c r="M99" s="2" t="s">
        <v>1</v>
      </c>
      <c r="N99" s="2" t="s">
        <v>1145</v>
      </c>
      <c r="O99" s="2" t="s">
        <v>1144</v>
      </c>
      <c r="P99" s="2" t="s">
        <v>1</v>
      </c>
      <c r="Q99" s="2" t="s">
        <v>1</v>
      </c>
      <c r="R99" s="2" t="s">
        <v>1</v>
      </c>
      <c r="S99" s="2" t="s">
        <v>1</v>
      </c>
      <c r="T99" s="2" t="s">
        <v>1</v>
      </c>
      <c r="U99" s="2" t="s">
        <v>1</v>
      </c>
      <c r="V99" s="2" t="s">
        <v>1</v>
      </c>
      <c r="W99" s="2" t="s">
        <v>1</v>
      </c>
      <c r="X99" s="2" t="s">
        <v>1</v>
      </c>
      <c r="Y99" s="2" t="s">
        <v>1</v>
      </c>
      <c r="Z99" s="2" t="s">
        <v>1</v>
      </c>
      <c r="AA99" s="2" t="s">
        <v>1</v>
      </c>
      <c r="AB99" s="2" t="s">
        <v>1143</v>
      </c>
      <c r="AC99" s="2" t="s">
        <v>1</v>
      </c>
      <c r="AD99" s="2" t="s">
        <v>1</v>
      </c>
      <c r="AE99" s="2" t="s">
        <v>1</v>
      </c>
      <c r="AF99" s="2" t="s">
        <v>1</v>
      </c>
      <c r="AG99" s="2" t="s">
        <v>1142</v>
      </c>
      <c r="AH99" s="2">
        <v>2022</v>
      </c>
      <c r="AI99" s="2">
        <v>20</v>
      </c>
      <c r="AJ99" s="2">
        <v>2</v>
      </c>
      <c r="AK99" s="2" t="s">
        <v>1</v>
      </c>
      <c r="AL99" s="2" t="s">
        <v>1</v>
      </c>
      <c r="AM99" s="2" t="s">
        <v>1</v>
      </c>
      <c r="AN99" s="2" t="s">
        <v>1</v>
      </c>
      <c r="AO99" s="2">
        <v>177</v>
      </c>
      <c r="AP99" s="2">
        <v>183</v>
      </c>
      <c r="AQ99" s="2" t="s">
        <v>1</v>
      </c>
      <c r="AR99" s="2" t="s">
        <v>1141</v>
      </c>
      <c r="AS99" s="3" t="str">
        <f>HYPERLINK("http://dx.doi.org/10.1016/j.pecon.2022.03.003","http://dx.doi.org/10.1016/j.pecon.2022.03.003")</f>
        <v>http://dx.doi.org/10.1016/j.pecon.2022.03.003</v>
      </c>
      <c r="AT99" s="2" t="s">
        <v>1</v>
      </c>
      <c r="AU99" s="2" t="s">
        <v>1</v>
      </c>
      <c r="AV99" s="2" t="s">
        <v>1</v>
      </c>
      <c r="AW99" s="2" t="s">
        <v>1</v>
      </c>
      <c r="AX99" s="2" t="s">
        <v>1</v>
      </c>
      <c r="AY99" s="2" t="s">
        <v>1</v>
      </c>
      <c r="AZ99" s="2" t="s">
        <v>1</v>
      </c>
      <c r="BA99" s="2" t="s">
        <v>1</v>
      </c>
      <c r="BB99" s="2" t="s">
        <v>1</v>
      </c>
      <c r="BC99" s="2" t="s">
        <v>1</v>
      </c>
      <c r="BD99" s="2" t="s">
        <v>1</v>
      </c>
      <c r="BE99" s="2" t="s">
        <v>1</v>
      </c>
      <c r="BF99" s="2" t="s">
        <v>1140</v>
      </c>
      <c r="BG99" s="2" t="str">
        <f>HYPERLINK("https%3A%2F%2Fwww.webofscience.com%2Fwos%2Fwoscc%2Ffull-record%2FWOS:000926407200013","View Full Record in Web of Science")</f>
        <v>View Full Record in Web of Science</v>
      </c>
    </row>
    <row r="100" spans="1:59" ht="12.75" customHeight="1" x14ac:dyDescent="0.2">
      <c r="A100" s="2" t="s">
        <v>11</v>
      </c>
      <c r="B100" s="2" t="s">
        <v>1139</v>
      </c>
      <c r="C100" s="2" t="s">
        <v>1</v>
      </c>
      <c r="D100" s="2" t="s">
        <v>1</v>
      </c>
      <c r="E100" s="2" t="s">
        <v>1</v>
      </c>
      <c r="F100" s="2" t="s">
        <v>1138</v>
      </c>
      <c r="G100" s="2" t="s">
        <v>1</v>
      </c>
      <c r="H100" s="4" t="s">
        <v>1137</v>
      </c>
      <c r="I100" s="2" t="s">
        <v>1136</v>
      </c>
      <c r="J100" s="2" t="s">
        <v>1</v>
      </c>
      <c r="K100" s="2" t="s">
        <v>1</v>
      </c>
      <c r="L100" s="2" t="s">
        <v>1</v>
      </c>
      <c r="M100" s="2" t="s">
        <v>1</v>
      </c>
      <c r="N100" s="2" t="s">
        <v>1135</v>
      </c>
      <c r="O100" s="2" t="s">
        <v>1134</v>
      </c>
      <c r="P100" s="2" t="s">
        <v>1</v>
      </c>
      <c r="Q100" s="2" t="s">
        <v>1</v>
      </c>
      <c r="R100" s="2" t="s">
        <v>1</v>
      </c>
      <c r="S100" s="2" t="s">
        <v>1</v>
      </c>
      <c r="T100" s="2" t="s">
        <v>1</v>
      </c>
      <c r="U100" s="2" t="s">
        <v>1</v>
      </c>
      <c r="V100" s="2" t="s">
        <v>1</v>
      </c>
      <c r="W100" s="2" t="s">
        <v>1</v>
      </c>
      <c r="X100" s="2" t="s">
        <v>1</v>
      </c>
      <c r="Y100" s="2" t="s">
        <v>1</v>
      </c>
      <c r="Z100" s="2" t="s">
        <v>1</v>
      </c>
      <c r="AA100" s="2" t="s">
        <v>1</v>
      </c>
      <c r="AB100" s="2" t="s">
        <v>246</v>
      </c>
      <c r="AC100" s="2" t="s">
        <v>245</v>
      </c>
      <c r="AD100" s="2" t="s">
        <v>1</v>
      </c>
      <c r="AE100" s="2" t="s">
        <v>1</v>
      </c>
      <c r="AF100" s="2" t="s">
        <v>1</v>
      </c>
      <c r="AG100" s="2" t="s">
        <v>14</v>
      </c>
      <c r="AH100" s="2">
        <v>2023</v>
      </c>
      <c r="AI100" s="2">
        <v>195</v>
      </c>
      <c r="AJ100" s="2">
        <v>5</v>
      </c>
      <c r="AK100" s="2" t="s">
        <v>1</v>
      </c>
      <c r="AL100" s="2" t="s">
        <v>1</v>
      </c>
      <c r="AM100" s="2" t="s">
        <v>1</v>
      </c>
      <c r="AN100" s="2" t="s">
        <v>1</v>
      </c>
      <c r="AO100" s="2" t="s">
        <v>1</v>
      </c>
      <c r="AP100" s="2" t="s">
        <v>1</v>
      </c>
      <c r="AQ100" s="2">
        <v>621</v>
      </c>
      <c r="AR100" s="2" t="s">
        <v>1133</v>
      </c>
      <c r="AS100" s="3" t="str">
        <f>HYPERLINK("http://dx.doi.org/10.1007/s10661-023-11160-6","http://dx.doi.org/10.1007/s10661-023-11160-6")</f>
        <v>http://dx.doi.org/10.1007/s10661-023-11160-6</v>
      </c>
      <c r="AT100" s="2" t="s">
        <v>1</v>
      </c>
      <c r="AU100" s="2" t="s">
        <v>1</v>
      </c>
      <c r="AV100" s="2" t="s">
        <v>1</v>
      </c>
      <c r="AW100" s="2" t="s">
        <v>1</v>
      </c>
      <c r="AX100" s="2" t="s">
        <v>1</v>
      </c>
      <c r="AY100" s="2" t="s">
        <v>1</v>
      </c>
      <c r="AZ100" s="2" t="s">
        <v>1</v>
      </c>
      <c r="BA100" s="2">
        <v>37106260</v>
      </c>
      <c r="BB100" s="2" t="s">
        <v>1</v>
      </c>
      <c r="BC100" s="2" t="s">
        <v>1</v>
      </c>
      <c r="BD100" s="2" t="s">
        <v>1</v>
      </c>
      <c r="BE100" s="2" t="s">
        <v>1</v>
      </c>
      <c r="BF100" s="2" t="s">
        <v>1132</v>
      </c>
      <c r="BG100" s="2" t="str">
        <f>HYPERLINK("https%3A%2F%2Fwww.webofscience.com%2Fwos%2Fwoscc%2Ffull-record%2FWOS:000984336800003","View Full Record in Web of Science")</f>
        <v>View Full Record in Web of Science</v>
      </c>
    </row>
    <row r="101" spans="1:59" ht="15" customHeight="1" x14ac:dyDescent="0.2">
      <c r="A101" s="2" t="s">
        <v>11</v>
      </c>
      <c r="B101" s="2" t="s">
        <v>1131</v>
      </c>
      <c r="C101" s="2" t="s">
        <v>1</v>
      </c>
      <c r="D101" s="2" t="s">
        <v>1</v>
      </c>
      <c r="E101" s="2" t="s">
        <v>1</v>
      </c>
      <c r="F101" s="2" t="s">
        <v>1130</v>
      </c>
      <c r="G101" s="2" t="s">
        <v>1</v>
      </c>
      <c r="H101" s="4" t="s">
        <v>1129</v>
      </c>
      <c r="I101" s="2" t="s">
        <v>1128</v>
      </c>
      <c r="J101" s="2" t="s">
        <v>1</v>
      </c>
      <c r="K101" s="2" t="s">
        <v>1</v>
      </c>
      <c r="L101" s="2" t="s">
        <v>1</v>
      </c>
      <c r="M101" s="2" t="s">
        <v>1</v>
      </c>
      <c r="N101" s="2" t="s">
        <v>1127</v>
      </c>
      <c r="O101" s="2" t="s">
        <v>1126</v>
      </c>
      <c r="P101" s="2" t="s">
        <v>1</v>
      </c>
      <c r="Q101" s="2" t="s">
        <v>1</v>
      </c>
      <c r="R101" s="2" t="s">
        <v>1</v>
      </c>
      <c r="S101" s="2" t="s">
        <v>1</v>
      </c>
      <c r="T101" s="2" t="s">
        <v>1</v>
      </c>
      <c r="U101" s="2" t="s">
        <v>1</v>
      </c>
      <c r="V101" s="2" t="s">
        <v>1</v>
      </c>
      <c r="W101" s="2" t="s">
        <v>1</v>
      </c>
      <c r="X101" s="2" t="s">
        <v>1</v>
      </c>
      <c r="Y101" s="2" t="s">
        <v>1</v>
      </c>
      <c r="Z101" s="2" t="s">
        <v>1</v>
      </c>
      <c r="AA101" s="2" t="s">
        <v>1</v>
      </c>
      <c r="AB101" s="2" t="s">
        <v>1125</v>
      </c>
      <c r="AC101" s="2" t="s">
        <v>1124</v>
      </c>
      <c r="AD101" s="2" t="s">
        <v>1</v>
      </c>
      <c r="AE101" s="2" t="s">
        <v>1</v>
      </c>
      <c r="AF101" s="2" t="s">
        <v>1</v>
      </c>
      <c r="AG101" s="2" t="s">
        <v>1123</v>
      </c>
      <c r="AH101" s="2">
        <v>2022</v>
      </c>
      <c r="AI101" s="2">
        <v>41</v>
      </c>
      <c r="AJ101" s="2">
        <v>9</v>
      </c>
      <c r="AK101" s="2" t="s">
        <v>1</v>
      </c>
      <c r="AL101" s="2" t="s">
        <v>1</v>
      </c>
      <c r="AM101" s="2" t="s">
        <v>1</v>
      </c>
      <c r="AN101" s="2" t="s">
        <v>1</v>
      </c>
      <c r="AO101" s="2">
        <v>799</v>
      </c>
      <c r="AP101" s="2">
        <v>828</v>
      </c>
      <c r="AQ101" s="2" t="s">
        <v>1</v>
      </c>
      <c r="AR101" s="2" t="s">
        <v>1122</v>
      </c>
      <c r="AS101" s="3" t="str">
        <f>HYPERLINK("http://dx.doi.org/10.1080/10549811.2021.1944880","http://dx.doi.org/10.1080/10549811.2021.1944880")</f>
        <v>http://dx.doi.org/10.1080/10549811.2021.1944880</v>
      </c>
      <c r="AT101" s="2" t="s">
        <v>1</v>
      </c>
      <c r="AU101" s="2" t="s">
        <v>178</v>
      </c>
      <c r="AV101" s="2" t="s">
        <v>1</v>
      </c>
      <c r="AW101" s="2" t="s">
        <v>1</v>
      </c>
      <c r="AX101" s="2" t="s">
        <v>1</v>
      </c>
      <c r="AY101" s="2" t="s">
        <v>1</v>
      </c>
      <c r="AZ101" s="2" t="s">
        <v>1</v>
      </c>
      <c r="BA101" s="2" t="s">
        <v>1</v>
      </c>
      <c r="BB101" s="2" t="s">
        <v>1</v>
      </c>
      <c r="BC101" s="2" t="s">
        <v>1</v>
      </c>
      <c r="BD101" s="2" t="s">
        <v>1</v>
      </c>
      <c r="BE101" s="2" t="s">
        <v>1</v>
      </c>
      <c r="BF101" s="2" t="s">
        <v>1121</v>
      </c>
      <c r="BG101" s="2" t="str">
        <f>HYPERLINK("https%3A%2F%2Fwww.webofscience.com%2Fwos%2Fwoscc%2Ffull-record%2FWOS:000669178300001","View Full Record in Web of Science")</f>
        <v>View Full Record in Web of Science</v>
      </c>
    </row>
    <row r="102" spans="1:59" ht="12.75" customHeight="1" x14ac:dyDescent="0.2">
      <c r="A102" s="2" t="s">
        <v>11</v>
      </c>
      <c r="B102" s="2" t="s">
        <v>1120</v>
      </c>
      <c r="C102" s="2" t="s">
        <v>1</v>
      </c>
      <c r="D102" s="2" t="s">
        <v>1</v>
      </c>
      <c r="E102" s="2" t="s">
        <v>1</v>
      </c>
      <c r="F102" s="2" t="s">
        <v>1119</v>
      </c>
      <c r="G102" s="2" t="s">
        <v>1</v>
      </c>
      <c r="H102" s="4" t="s">
        <v>1118</v>
      </c>
      <c r="I102" s="2" t="s">
        <v>1117</v>
      </c>
      <c r="J102" s="2" t="s">
        <v>1</v>
      </c>
      <c r="K102" s="2" t="s">
        <v>1</v>
      </c>
      <c r="L102" s="2" t="s">
        <v>1</v>
      </c>
      <c r="M102" s="2" t="s">
        <v>1</v>
      </c>
      <c r="N102" s="2" t="s">
        <v>1</v>
      </c>
      <c r="O102" s="2" t="s">
        <v>1116</v>
      </c>
      <c r="P102" s="2" t="s">
        <v>1</v>
      </c>
      <c r="Q102" s="2" t="s">
        <v>1</v>
      </c>
      <c r="R102" s="2" t="s">
        <v>1</v>
      </c>
      <c r="S102" s="2" t="s">
        <v>1</v>
      </c>
      <c r="T102" s="2" t="s">
        <v>1</v>
      </c>
      <c r="U102" s="2" t="s">
        <v>1</v>
      </c>
      <c r="V102" s="2" t="s">
        <v>1</v>
      </c>
      <c r="W102" s="2" t="s">
        <v>1</v>
      </c>
      <c r="X102" s="2" t="s">
        <v>1</v>
      </c>
      <c r="Y102" s="2" t="s">
        <v>1</v>
      </c>
      <c r="Z102" s="2" t="s">
        <v>1</v>
      </c>
      <c r="AA102" s="2" t="s">
        <v>1</v>
      </c>
      <c r="AB102" s="2" t="s">
        <v>1</v>
      </c>
      <c r="AC102" s="2" t="s">
        <v>236</v>
      </c>
      <c r="AD102" s="2" t="s">
        <v>1</v>
      </c>
      <c r="AE102" s="2" t="s">
        <v>1</v>
      </c>
      <c r="AF102" s="2" t="s">
        <v>1</v>
      </c>
      <c r="AG102" s="2" t="s">
        <v>64</v>
      </c>
      <c r="AH102" s="2">
        <v>2022</v>
      </c>
      <c r="AI102" s="2">
        <v>13</v>
      </c>
      <c r="AJ102" s="2">
        <v>9</v>
      </c>
      <c r="AK102" s="2" t="s">
        <v>1</v>
      </c>
      <c r="AL102" s="2" t="s">
        <v>1</v>
      </c>
      <c r="AM102" s="2" t="s">
        <v>1</v>
      </c>
      <c r="AN102" s="2" t="s">
        <v>1</v>
      </c>
      <c r="AO102" s="2" t="s">
        <v>1</v>
      </c>
      <c r="AP102" s="2" t="s">
        <v>1</v>
      </c>
      <c r="AQ102" s="2">
        <v>1508</v>
      </c>
      <c r="AR102" s="2" t="s">
        <v>1115</v>
      </c>
      <c r="AS102" s="3" t="str">
        <f>HYPERLINK("http://dx.doi.org/10.3390/f13091508","http://dx.doi.org/10.3390/f13091508")</f>
        <v>http://dx.doi.org/10.3390/f13091508</v>
      </c>
      <c r="AT102" s="2" t="s">
        <v>1</v>
      </c>
      <c r="AU102" s="2" t="s">
        <v>1</v>
      </c>
      <c r="AV102" s="2" t="s">
        <v>1</v>
      </c>
      <c r="AW102" s="2" t="s">
        <v>1</v>
      </c>
      <c r="AX102" s="2" t="s">
        <v>1</v>
      </c>
      <c r="AY102" s="2" t="s">
        <v>1</v>
      </c>
      <c r="AZ102" s="2" t="s">
        <v>1</v>
      </c>
      <c r="BA102" s="2" t="s">
        <v>1</v>
      </c>
      <c r="BB102" s="2" t="s">
        <v>1</v>
      </c>
      <c r="BC102" s="2" t="s">
        <v>1</v>
      </c>
      <c r="BD102" s="2" t="s">
        <v>1</v>
      </c>
      <c r="BE102" s="2" t="s">
        <v>1</v>
      </c>
      <c r="BF102" s="2" t="s">
        <v>1114</v>
      </c>
      <c r="BG102" s="2" t="str">
        <f>HYPERLINK("https%3A%2F%2Fwww.webofscience.com%2Fwos%2Fwoscc%2Ffull-record%2FWOS:000856452000001","View Full Record in Web of Science")</f>
        <v>View Full Record in Web of Science</v>
      </c>
    </row>
    <row r="103" spans="1:59" ht="12.75" customHeight="1" x14ac:dyDescent="0.2">
      <c r="A103" s="2" t="s">
        <v>11</v>
      </c>
      <c r="B103" s="2" t="s">
        <v>1113</v>
      </c>
      <c r="C103" s="2" t="s">
        <v>1</v>
      </c>
      <c r="D103" s="2" t="s">
        <v>1</v>
      </c>
      <c r="E103" s="2" t="s">
        <v>1</v>
      </c>
      <c r="F103" s="2" t="s">
        <v>1112</v>
      </c>
      <c r="G103" s="2" t="s">
        <v>1</v>
      </c>
      <c r="H103" s="4" t="s">
        <v>1111</v>
      </c>
      <c r="I103" s="2" t="s">
        <v>1110</v>
      </c>
      <c r="J103" s="2" t="s">
        <v>1</v>
      </c>
      <c r="K103" s="2" t="s">
        <v>1</v>
      </c>
      <c r="L103" s="2" t="s">
        <v>1</v>
      </c>
      <c r="M103" s="2" t="s">
        <v>1</v>
      </c>
      <c r="N103" s="2" t="s">
        <v>1109</v>
      </c>
      <c r="O103" s="2" t="s">
        <v>1108</v>
      </c>
      <c r="P103" s="2" t="s">
        <v>1</v>
      </c>
      <c r="Q103" s="2" t="s">
        <v>1</v>
      </c>
      <c r="R103" s="2" t="s">
        <v>1</v>
      </c>
      <c r="S103" s="2" t="s">
        <v>1</v>
      </c>
      <c r="T103" s="2" t="s">
        <v>1</v>
      </c>
      <c r="U103" s="2" t="s">
        <v>1</v>
      </c>
      <c r="V103" s="2" t="s">
        <v>1</v>
      </c>
      <c r="W103" s="2" t="s">
        <v>1</v>
      </c>
      <c r="X103" s="2" t="s">
        <v>1</v>
      </c>
      <c r="Y103" s="2" t="s">
        <v>1</v>
      </c>
      <c r="Z103" s="2" t="s">
        <v>1</v>
      </c>
      <c r="AA103" s="2" t="s">
        <v>1</v>
      </c>
      <c r="AB103" s="2" t="s">
        <v>1107</v>
      </c>
      <c r="AC103" s="2" t="s">
        <v>1106</v>
      </c>
      <c r="AD103" s="2" t="s">
        <v>1</v>
      </c>
      <c r="AE103" s="2" t="s">
        <v>1</v>
      </c>
      <c r="AF103" s="2" t="s">
        <v>1</v>
      </c>
      <c r="AG103" s="2" t="s">
        <v>33</v>
      </c>
      <c r="AH103" s="2">
        <v>2022</v>
      </c>
      <c r="AI103" s="2">
        <v>63</v>
      </c>
      <c r="AJ103" s="2">
        <v>4</v>
      </c>
      <c r="AK103" s="2" t="s">
        <v>1</v>
      </c>
      <c r="AL103" s="2" t="s">
        <v>1</v>
      </c>
      <c r="AM103" s="2" t="s">
        <v>1</v>
      </c>
      <c r="AN103" s="2" t="s">
        <v>1</v>
      </c>
      <c r="AO103" s="2">
        <v>561</v>
      </c>
      <c r="AP103" s="2">
        <v>571</v>
      </c>
      <c r="AQ103" s="2" t="s">
        <v>1</v>
      </c>
      <c r="AR103" s="2" t="s">
        <v>1105</v>
      </c>
      <c r="AS103" s="3" t="str">
        <f>HYPERLINK("http://dx.doi.org/10.1007/s42965-022-00223-3","http://dx.doi.org/10.1007/s42965-022-00223-3")</f>
        <v>http://dx.doi.org/10.1007/s42965-022-00223-3</v>
      </c>
      <c r="AT103" s="2" t="s">
        <v>1</v>
      </c>
      <c r="AU103" s="2" t="s">
        <v>432</v>
      </c>
      <c r="AV103" s="2" t="s">
        <v>1</v>
      </c>
      <c r="AW103" s="2" t="s">
        <v>1</v>
      </c>
      <c r="AX103" s="2" t="s">
        <v>1</v>
      </c>
      <c r="AY103" s="2" t="s">
        <v>1</v>
      </c>
      <c r="AZ103" s="2" t="s">
        <v>1</v>
      </c>
      <c r="BA103" s="2" t="s">
        <v>1</v>
      </c>
      <c r="BB103" s="2" t="s">
        <v>1</v>
      </c>
      <c r="BC103" s="2" t="s">
        <v>1</v>
      </c>
      <c r="BD103" s="2" t="s">
        <v>1</v>
      </c>
      <c r="BE103" s="2" t="s">
        <v>1</v>
      </c>
      <c r="BF103" s="2" t="s">
        <v>1104</v>
      </c>
      <c r="BG103" s="2" t="str">
        <f>HYPERLINK("https%3A%2F%2Fwww.webofscience.com%2Fwos%2Fwoscc%2Ffull-record%2FWOS:000768614600001","View Full Record in Web of Science")</f>
        <v>View Full Record in Web of Science</v>
      </c>
    </row>
    <row r="104" spans="1:59" ht="12.75" customHeight="1" x14ac:dyDescent="0.2">
      <c r="A104" s="2" t="s">
        <v>11</v>
      </c>
      <c r="B104" s="2" t="s">
        <v>1103</v>
      </c>
      <c r="C104" s="2" t="s">
        <v>1</v>
      </c>
      <c r="D104" s="2" t="s">
        <v>1</v>
      </c>
      <c r="E104" s="2" t="s">
        <v>1</v>
      </c>
      <c r="F104" s="2" t="s">
        <v>1102</v>
      </c>
      <c r="G104" s="2" t="s">
        <v>1</v>
      </c>
      <c r="H104" s="4" t="s">
        <v>1101</v>
      </c>
      <c r="I104" s="2" t="s">
        <v>1100</v>
      </c>
      <c r="J104" s="2" t="s">
        <v>1</v>
      </c>
      <c r="K104" s="2" t="s">
        <v>1</v>
      </c>
      <c r="L104" s="2" t="s">
        <v>1</v>
      </c>
      <c r="M104" s="2" t="s">
        <v>1</v>
      </c>
      <c r="N104" s="2" t="s">
        <v>1</v>
      </c>
      <c r="O104" s="2" t="s">
        <v>1</v>
      </c>
      <c r="P104" s="2" t="s">
        <v>1</v>
      </c>
      <c r="Q104" s="2" t="s">
        <v>1</v>
      </c>
      <c r="R104" s="2" t="s">
        <v>1</v>
      </c>
      <c r="S104" s="2" t="s">
        <v>1</v>
      </c>
      <c r="T104" s="2" t="s">
        <v>1</v>
      </c>
      <c r="U104" s="2" t="s">
        <v>1</v>
      </c>
      <c r="V104" s="2" t="s">
        <v>1</v>
      </c>
      <c r="W104" s="2" t="s">
        <v>1</v>
      </c>
      <c r="X104" s="2" t="s">
        <v>1</v>
      </c>
      <c r="Y104" s="2" t="s">
        <v>1</v>
      </c>
      <c r="Z104" s="2" t="s">
        <v>1</v>
      </c>
      <c r="AA104" s="2" t="s">
        <v>1</v>
      </c>
      <c r="AB104" s="2" t="s">
        <v>1093</v>
      </c>
      <c r="AC104" s="2" t="s">
        <v>1092</v>
      </c>
      <c r="AD104" s="2" t="s">
        <v>1</v>
      </c>
      <c r="AE104" s="2" t="s">
        <v>1</v>
      </c>
      <c r="AF104" s="2" t="s">
        <v>1</v>
      </c>
      <c r="AG104" s="2" t="s">
        <v>318</v>
      </c>
      <c r="AH104" s="2">
        <v>2023</v>
      </c>
      <c r="AI104" s="2">
        <v>32</v>
      </c>
      <c r="AJ104" s="2">
        <v>5</v>
      </c>
      <c r="AK104" s="2" t="s">
        <v>1</v>
      </c>
      <c r="AL104" s="2" t="s">
        <v>1</v>
      </c>
      <c r="AM104" s="2" t="s">
        <v>1</v>
      </c>
      <c r="AN104" s="2" t="s">
        <v>1</v>
      </c>
      <c r="AO104" s="2">
        <v>1777</v>
      </c>
      <c r="AP104" s="2">
        <v>1785</v>
      </c>
      <c r="AQ104" s="2" t="s">
        <v>1</v>
      </c>
      <c r="AR104" s="2" t="s">
        <v>1099</v>
      </c>
      <c r="AS104" s="3" t="str">
        <f>HYPERLINK("http://dx.doi.org/10.1007/s10531-023-02591-1","http://dx.doi.org/10.1007/s10531-023-02591-1")</f>
        <v>http://dx.doi.org/10.1007/s10531-023-02591-1</v>
      </c>
      <c r="AT104" s="2" t="s">
        <v>1</v>
      </c>
      <c r="AU104" s="2" t="s">
        <v>327</v>
      </c>
      <c r="AV104" s="2" t="s">
        <v>1</v>
      </c>
      <c r="AW104" s="2" t="s">
        <v>1</v>
      </c>
      <c r="AX104" s="2" t="s">
        <v>1</v>
      </c>
      <c r="AY104" s="2" t="s">
        <v>1</v>
      </c>
      <c r="AZ104" s="2" t="s">
        <v>1</v>
      </c>
      <c r="BA104" s="2" t="s">
        <v>1</v>
      </c>
      <c r="BB104" s="2" t="s">
        <v>1</v>
      </c>
      <c r="BC104" s="2" t="s">
        <v>1</v>
      </c>
      <c r="BD104" s="2" t="s">
        <v>1</v>
      </c>
      <c r="BE104" s="2" t="s">
        <v>1</v>
      </c>
      <c r="BF104" s="2" t="s">
        <v>1098</v>
      </c>
      <c r="BG104" s="2" t="str">
        <f>HYPERLINK("https%3A%2F%2Fwww.webofscience.com%2Fwos%2Fwoscc%2Ffull-record%2FWOS:000956758900001","View Full Record in Web of Science")</f>
        <v>View Full Record in Web of Science</v>
      </c>
    </row>
    <row r="105" spans="1:59" ht="12.75" customHeight="1" x14ac:dyDescent="0.2">
      <c r="A105" s="2" t="s">
        <v>11</v>
      </c>
      <c r="B105" s="2" t="s">
        <v>1097</v>
      </c>
      <c r="C105" s="2" t="s">
        <v>1</v>
      </c>
      <c r="D105" s="2" t="s">
        <v>1</v>
      </c>
      <c r="E105" s="2" t="s">
        <v>1</v>
      </c>
      <c r="F105" s="2" t="s">
        <v>1096</v>
      </c>
      <c r="G105" s="2" t="s">
        <v>1</v>
      </c>
      <c r="H105" s="4" t="s">
        <v>1095</v>
      </c>
      <c r="I105" s="2" t="s">
        <v>1094</v>
      </c>
      <c r="J105" s="2" t="s">
        <v>1</v>
      </c>
      <c r="K105" s="2" t="s">
        <v>1</v>
      </c>
      <c r="L105" s="2" t="s">
        <v>1</v>
      </c>
      <c r="M105" s="2" t="s">
        <v>1</v>
      </c>
      <c r="N105" s="2" t="s">
        <v>1</v>
      </c>
      <c r="O105" s="2" t="s">
        <v>1</v>
      </c>
      <c r="P105" s="2" t="s">
        <v>1</v>
      </c>
      <c r="Q105" s="2" t="s">
        <v>1</v>
      </c>
      <c r="R105" s="2" t="s">
        <v>1</v>
      </c>
      <c r="S105" s="2" t="s">
        <v>1</v>
      </c>
      <c r="T105" s="2" t="s">
        <v>1</v>
      </c>
      <c r="U105" s="2" t="s">
        <v>1</v>
      </c>
      <c r="V105" s="2" t="s">
        <v>1</v>
      </c>
      <c r="W105" s="2" t="s">
        <v>1</v>
      </c>
      <c r="X105" s="2" t="s">
        <v>1</v>
      </c>
      <c r="Y105" s="2" t="s">
        <v>1</v>
      </c>
      <c r="Z105" s="2" t="s">
        <v>1</v>
      </c>
      <c r="AA105" s="2" t="s">
        <v>1</v>
      </c>
      <c r="AB105" s="2" t="s">
        <v>1093</v>
      </c>
      <c r="AC105" s="2" t="s">
        <v>1092</v>
      </c>
      <c r="AD105" s="2" t="s">
        <v>1</v>
      </c>
      <c r="AE105" s="2" t="s">
        <v>1</v>
      </c>
      <c r="AF105" s="2" t="s">
        <v>1</v>
      </c>
      <c r="AG105" s="2" t="s">
        <v>188</v>
      </c>
      <c r="AH105" s="2">
        <v>2023</v>
      </c>
      <c r="AI105" s="2">
        <v>32</v>
      </c>
      <c r="AJ105" s="2">
        <v>10</v>
      </c>
      <c r="AK105" s="2" t="s">
        <v>1</v>
      </c>
      <c r="AL105" s="2" t="s">
        <v>1</v>
      </c>
      <c r="AM105" s="2" t="s">
        <v>1</v>
      </c>
      <c r="AN105" s="2" t="s">
        <v>1</v>
      </c>
      <c r="AO105" s="2">
        <v>3397</v>
      </c>
      <c r="AP105" s="2">
        <v>3421</v>
      </c>
      <c r="AQ105" s="2" t="s">
        <v>1</v>
      </c>
      <c r="AR105" s="2" t="s">
        <v>1091</v>
      </c>
      <c r="AS105" s="3" t="str">
        <f>HYPERLINK("http://dx.doi.org/10.1007/s10531-023-02671-2","http://dx.doi.org/10.1007/s10531-023-02671-2")</f>
        <v>http://dx.doi.org/10.1007/s10531-023-02671-2</v>
      </c>
      <c r="AT105" s="2" t="s">
        <v>1</v>
      </c>
      <c r="AU105" s="2" t="s">
        <v>1090</v>
      </c>
      <c r="AV105" s="2" t="s">
        <v>1</v>
      </c>
      <c r="AW105" s="2" t="s">
        <v>1</v>
      </c>
      <c r="AX105" s="2" t="s">
        <v>1</v>
      </c>
      <c r="AY105" s="2" t="s">
        <v>1</v>
      </c>
      <c r="AZ105" s="2" t="s">
        <v>1</v>
      </c>
      <c r="BA105" s="2" t="s">
        <v>1</v>
      </c>
      <c r="BB105" s="2" t="s">
        <v>1</v>
      </c>
      <c r="BC105" s="2" t="s">
        <v>1</v>
      </c>
      <c r="BD105" s="2" t="s">
        <v>1</v>
      </c>
      <c r="BE105" s="2" t="s">
        <v>1</v>
      </c>
      <c r="BF105" s="2" t="s">
        <v>1089</v>
      </c>
      <c r="BG105" s="2" t="str">
        <f>HYPERLINK("https%3A%2F%2Fwww.webofscience.com%2Fwos%2Fwoscc%2Ffull-record%2FWOS:001017742500001","View Full Record in Web of Science")</f>
        <v>View Full Record in Web of Science</v>
      </c>
    </row>
    <row r="106" spans="1:59" ht="12.75" customHeight="1" x14ac:dyDescent="0.2">
      <c r="A106" s="2" t="s">
        <v>11</v>
      </c>
      <c r="B106" s="2" t="s">
        <v>1088</v>
      </c>
      <c r="C106" s="2" t="s">
        <v>1</v>
      </c>
      <c r="D106" s="2" t="s">
        <v>1</v>
      </c>
      <c r="E106" s="2" t="s">
        <v>1</v>
      </c>
      <c r="F106" s="2" t="s">
        <v>1087</v>
      </c>
      <c r="G106" s="2" t="s">
        <v>1</v>
      </c>
      <c r="H106" s="4" t="s">
        <v>1086</v>
      </c>
      <c r="I106" s="2" t="s">
        <v>1085</v>
      </c>
      <c r="J106" s="2" t="s">
        <v>1</v>
      </c>
      <c r="K106" s="2" t="s">
        <v>1</v>
      </c>
      <c r="L106" s="2" t="s">
        <v>1</v>
      </c>
      <c r="M106" s="2" t="s">
        <v>1</v>
      </c>
      <c r="N106" s="2" t="s">
        <v>1084</v>
      </c>
      <c r="O106" s="2" t="s">
        <v>1083</v>
      </c>
      <c r="P106" s="2" t="s">
        <v>1</v>
      </c>
      <c r="Q106" s="2" t="s">
        <v>1</v>
      </c>
      <c r="R106" s="2" t="s">
        <v>1</v>
      </c>
      <c r="S106" s="2" t="s">
        <v>1</v>
      </c>
      <c r="T106" s="2" t="s">
        <v>1</v>
      </c>
      <c r="U106" s="2" t="s">
        <v>1</v>
      </c>
      <c r="V106" s="2" t="s">
        <v>1</v>
      </c>
      <c r="W106" s="2" t="s">
        <v>1</v>
      </c>
      <c r="X106" s="2" t="s">
        <v>1</v>
      </c>
      <c r="Y106" s="2" t="s">
        <v>1</v>
      </c>
      <c r="Z106" s="2" t="s">
        <v>1</v>
      </c>
      <c r="AA106" s="2" t="s">
        <v>1</v>
      </c>
      <c r="AB106" s="2" t="s">
        <v>1082</v>
      </c>
      <c r="AC106" s="2" t="s">
        <v>1081</v>
      </c>
      <c r="AD106" s="2" t="s">
        <v>1</v>
      </c>
      <c r="AE106" s="2" t="s">
        <v>1</v>
      </c>
      <c r="AF106" s="2" t="s">
        <v>1</v>
      </c>
      <c r="AG106" s="2" t="s">
        <v>1080</v>
      </c>
      <c r="AH106" s="2">
        <v>2021</v>
      </c>
      <c r="AI106" s="2">
        <v>138</v>
      </c>
      <c r="AJ106" s="2">
        <v>4</v>
      </c>
      <c r="AK106" s="2" t="s">
        <v>1</v>
      </c>
      <c r="AL106" s="2" t="s">
        <v>1</v>
      </c>
      <c r="AM106" s="2" t="s">
        <v>1</v>
      </c>
      <c r="AN106" s="2" t="s">
        <v>1</v>
      </c>
      <c r="AO106" s="2">
        <v>413</v>
      </c>
      <c r="AP106" s="2">
        <v>434</v>
      </c>
      <c r="AQ106" s="2" t="s">
        <v>1</v>
      </c>
      <c r="AR106" s="2" t="s">
        <v>1</v>
      </c>
      <c r="AS106" s="2" t="s">
        <v>1</v>
      </c>
      <c r="AT106" s="2" t="s">
        <v>1</v>
      </c>
      <c r="AU106" s="2" t="s">
        <v>1</v>
      </c>
      <c r="AV106" s="2" t="s">
        <v>1</v>
      </c>
      <c r="AW106" s="2" t="s">
        <v>1</v>
      </c>
      <c r="AX106" s="2" t="s">
        <v>1</v>
      </c>
      <c r="AY106" s="2" t="s">
        <v>1</v>
      </c>
      <c r="AZ106" s="2" t="s">
        <v>1</v>
      </c>
      <c r="BA106" s="2" t="s">
        <v>1</v>
      </c>
      <c r="BB106" s="2" t="s">
        <v>1</v>
      </c>
      <c r="BC106" s="2" t="s">
        <v>1</v>
      </c>
      <c r="BD106" s="2" t="s">
        <v>1</v>
      </c>
      <c r="BE106" s="2" t="s">
        <v>1</v>
      </c>
      <c r="BF106" s="2" t="s">
        <v>1079</v>
      </c>
      <c r="BG106" s="2" t="str">
        <f>HYPERLINK("https%3A%2F%2Fwww.webofscience.com%2Fwos%2Fwoscc%2Ffull-record%2FWOS:000740709200001","View Full Record in Web of Science")</f>
        <v>View Full Record in Web of Science</v>
      </c>
    </row>
    <row r="107" spans="1:59" ht="12.75" customHeight="1" x14ac:dyDescent="0.2">
      <c r="A107" s="2" t="s">
        <v>11</v>
      </c>
      <c r="B107" s="2" t="s">
        <v>1078</v>
      </c>
      <c r="C107" s="2" t="s">
        <v>1</v>
      </c>
      <c r="D107" s="2" t="s">
        <v>1</v>
      </c>
      <c r="E107" s="2" t="s">
        <v>1</v>
      </c>
      <c r="F107" s="2" t="s">
        <v>1077</v>
      </c>
      <c r="G107" s="2" t="s">
        <v>1</v>
      </c>
      <c r="H107" s="4" t="s">
        <v>1076</v>
      </c>
      <c r="I107" s="2" t="s">
        <v>1075</v>
      </c>
      <c r="J107" s="2" t="s">
        <v>1</v>
      </c>
      <c r="K107" s="2" t="s">
        <v>1</v>
      </c>
      <c r="L107" s="2" t="s">
        <v>1</v>
      </c>
      <c r="M107" s="2" t="s">
        <v>1</v>
      </c>
      <c r="N107" s="2" t="s">
        <v>1074</v>
      </c>
      <c r="O107" s="2" t="s">
        <v>1073</v>
      </c>
      <c r="P107" s="2" t="s">
        <v>1</v>
      </c>
      <c r="Q107" s="2" t="s">
        <v>1</v>
      </c>
      <c r="R107" s="2" t="s">
        <v>1</v>
      </c>
      <c r="S107" s="2" t="s">
        <v>1</v>
      </c>
      <c r="T107" s="2" t="s">
        <v>1</v>
      </c>
      <c r="U107" s="2" t="s">
        <v>1</v>
      </c>
      <c r="V107" s="2" t="s">
        <v>1</v>
      </c>
      <c r="W107" s="2" t="s">
        <v>1</v>
      </c>
      <c r="X107" s="2" t="s">
        <v>1</v>
      </c>
      <c r="Y107" s="2" t="s">
        <v>1</v>
      </c>
      <c r="Z107" s="2" t="s">
        <v>1</v>
      </c>
      <c r="AA107" s="2" t="s">
        <v>1</v>
      </c>
      <c r="AB107" s="2" t="s">
        <v>1072</v>
      </c>
      <c r="AC107" s="2" t="s">
        <v>1</v>
      </c>
      <c r="AD107" s="2" t="s">
        <v>1</v>
      </c>
      <c r="AE107" s="2" t="s">
        <v>1</v>
      </c>
      <c r="AF107" s="2" t="s">
        <v>1</v>
      </c>
      <c r="AG107" s="2" t="s">
        <v>1071</v>
      </c>
      <c r="AH107" s="2">
        <v>2022</v>
      </c>
      <c r="AI107" s="2">
        <v>10</v>
      </c>
      <c r="AJ107" s="2" t="s">
        <v>1</v>
      </c>
      <c r="AK107" s="2" t="s">
        <v>1</v>
      </c>
      <c r="AL107" s="2" t="s">
        <v>1</v>
      </c>
      <c r="AM107" s="2" t="s">
        <v>1</v>
      </c>
      <c r="AN107" s="2" t="s">
        <v>1</v>
      </c>
      <c r="AO107" s="2" t="s">
        <v>1</v>
      </c>
      <c r="AP107" s="2" t="s">
        <v>1</v>
      </c>
      <c r="AQ107" s="2">
        <v>624896</v>
      </c>
      <c r="AR107" s="2" t="s">
        <v>1070</v>
      </c>
      <c r="AS107" s="3" t="str">
        <f>HYPERLINK("http://dx.doi.org/10.3389/fevo.2022.624896","http://dx.doi.org/10.3389/fevo.2022.624896")</f>
        <v>http://dx.doi.org/10.3389/fevo.2022.624896</v>
      </c>
      <c r="AT107" s="2" t="s">
        <v>1</v>
      </c>
      <c r="AU107" s="2" t="s">
        <v>1</v>
      </c>
      <c r="AV107" s="2" t="s">
        <v>1</v>
      </c>
      <c r="AW107" s="2" t="s">
        <v>1</v>
      </c>
      <c r="AX107" s="2" t="s">
        <v>1</v>
      </c>
      <c r="AY107" s="2" t="s">
        <v>1</v>
      </c>
      <c r="AZ107" s="2" t="s">
        <v>1</v>
      </c>
      <c r="BA107" s="2" t="s">
        <v>1</v>
      </c>
      <c r="BB107" s="2" t="s">
        <v>1</v>
      </c>
      <c r="BC107" s="2" t="s">
        <v>1</v>
      </c>
      <c r="BD107" s="2" t="s">
        <v>1</v>
      </c>
      <c r="BE107" s="2" t="s">
        <v>1</v>
      </c>
      <c r="BF107" s="2" t="s">
        <v>1069</v>
      </c>
      <c r="BG107" s="2" t="str">
        <f>HYPERLINK("https%3A%2F%2Fwww.webofscience.com%2Fwos%2Fwoscc%2Ffull-record%2FWOS:000861181000001","View Full Record in Web of Science")</f>
        <v>View Full Record in Web of Science</v>
      </c>
    </row>
    <row r="108" spans="1:59" ht="12.75" customHeight="1" x14ac:dyDescent="0.2">
      <c r="A108" s="2" t="s">
        <v>11</v>
      </c>
      <c r="B108" s="2" t="s">
        <v>1068</v>
      </c>
      <c r="C108" s="2" t="s">
        <v>1</v>
      </c>
      <c r="D108" s="2" t="s">
        <v>1</v>
      </c>
      <c r="E108" s="2" t="s">
        <v>1</v>
      </c>
      <c r="F108" s="2" t="s">
        <v>1067</v>
      </c>
      <c r="G108" s="2" t="s">
        <v>1</v>
      </c>
      <c r="H108" s="4" t="s">
        <v>1066</v>
      </c>
      <c r="I108" s="2" t="s">
        <v>1065</v>
      </c>
      <c r="J108" s="2" t="s">
        <v>1</v>
      </c>
      <c r="K108" s="2" t="s">
        <v>1</v>
      </c>
      <c r="L108" s="2" t="s">
        <v>1</v>
      </c>
      <c r="M108" s="2" t="s">
        <v>1</v>
      </c>
      <c r="N108" s="2" t="s">
        <v>1064</v>
      </c>
      <c r="O108" s="2" t="s">
        <v>1063</v>
      </c>
      <c r="P108" s="2" t="s">
        <v>1</v>
      </c>
      <c r="Q108" s="2" t="s">
        <v>1</v>
      </c>
      <c r="R108" s="2" t="s">
        <v>1</v>
      </c>
      <c r="S108" s="2" t="s">
        <v>1</v>
      </c>
      <c r="T108" s="2" t="s">
        <v>1</v>
      </c>
      <c r="U108" s="2" t="s">
        <v>1</v>
      </c>
      <c r="V108" s="2" t="s">
        <v>1</v>
      </c>
      <c r="W108" s="2" t="s">
        <v>1</v>
      </c>
      <c r="X108" s="2" t="s">
        <v>1</v>
      </c>
      <c r="Y108" s="2" t="s">
        <v>1</v>
      </c>
      <c r="Z108" s="2" t="s">
        <v>1</v>
      </c>
      <c r="AA108" s="2" t="s">
        <v>1</v>
      </c>
      <c r="AB108" s="2" t="s">
        <v>1</v>
      </c>
      <c r="AC108" s="2" t="s">
        <v>79</v>
      </c>
      <c r="AD108" s="2" t="s">
        <v>1</v>
      </c>
      <c r="AE108" s="2" t="s">
        <v>1</v>
      </c>
      <c r="AF108" s="2" t="s">
        <v>1</v>
      </c>
      <c r="AG108" s="2" t="s">
        <v>72</v>
      </c>
      <c r="AH108" s="2">
        <v>2022</v>
      </c>
      <c r="AI108" s="2">
        <v>11</v>
      </c>
      <c r="AJ108" s="2">
        <v>6</v>
      </c>
      <c r="AK108" s="2" t="s">
        <v>1</v>
      </c>
      <c r="AL108" s="2" t="s">
        <v>1</v>
      </c>
      <c r="AM108" s="2" t="s">
        <v>1</v>
      </c>
      <c r="AN108" s="2" t="s">
        <v>1</v>
      </c>
      <c r="AO108" s="2" t="s">
        <v>1</v>
      </c>
      <c r="AP108" s="2" t="s">
        <v>1</v>
      </c>
      <c r="AQ108" s="2">
        <v>787</v>
      </c>
      <c r="AR108" s="2" t="s">
        <v>1062</v>
      </c>
      <c r="AS108" s="3" t="str">
        <f>HYPERLINK("http://dx.doi.org/10.3390/land11060787","http://dx.doi.org/10.3390/land11060787")</f>
        <v>http://dx.doi.org/10.3390/land11060787</v>
      </c>
      <c r="AT108" s="2" t="s">
        <v>1</v>
      </c>
      <c r="AU108" s="2" t="s">
        <v>1</v>
      </c>
      <c r="AV108" s="2" t="s">
        <v>1</v>
      </c>
      <c r="AW108" s="2" t="s">
        <v>1</v>
      </c>
      <c r="AX108" s="2" t="s">
        <v>1</v>
      </c>
      <c r="AY108" s="2" t="s">
        <v>1</v>
      </c>
      <c r="AZ108" s="2" t="s">
        <v>1</v>
      </c>
      <c r="BA108" s="2" t="s">
        <v>1</v>
      </c>
      <c r="BB108" s="2" t="s">
        <v>1</v>
      </c>
      <c r="BC108" s="2" t="s">
        <v>1</v>
      </c>
      <c r="BD108" s="2" t="s">
        <v>1</v>
      </c>
      <c r="BE108" s="2" t="s">
        <v>1</v>
      </c>
      <c r="BF108" s="2" t="s">
        <v>1061</v>
      </c>
      <c r="BG108" s="2" t="str">
        <f>HYPERLINK("https%3A%2F%2Fwww.webofscience.com%2Fwos%2Fwoscc%2Ffull-record%2FWOS:000817552700001","View Full Record in Web of Science")</f>
        <v>View Full Record in Web of Science</v>
      </c>
    </row>
    <row r="109" spans="1:59" ht="12.75" customHeight="1" x14ac:dyDescent="0.2">
      <c r="A109" s="2" t="s">
        <v>11</v>
      </c>
      <c r="B109" s="2" t="s">
        <v>1060</v>
      </c>
      <c r="C109" s="2" t="s">
        <v>1</v>
      </c>
      <c r="D109" s="2" t="s">
        <v>1</v>
      </c>
      <c r="E109" s="2" t="s">
        <v>1</v>
      </c>
      <c r="F109" s="2" t="s">
        <v>1059</v>
      </c>
      <c r="G109" s="2" t="s">
        <v>1</v>
      </c>
      <c r="H109" s="4" t="s">
        <v>1058</v>
      </c>
      <c r="I109" s="2" t="s">
        <v>1057</v>
      </c>
      <c r="J109" s="2" t="s">
        <v>1</v>
      </c>
      <c r="K109" s="2" t="s">
        <v>1</v>
      </c>
      <c r="L109" s="2" t="s">
        <v>1</v>
      </c>
      <c r="M109" s="2" t="s">
        <v>1</v>
      </c>
      <c r="N109" s="2" t="s">
        <v>1</v>
      </c>
      <c r="O109" s="2" t="s">
        <v>1</v>
      </c>
      <c r="P109" s="2" t="s">
        <v>1</v>
      </c>
      <c r="Q109" s="2" t="s">
        <v>1</v>
      </c>
      <c r="R109" s="2" t="s">
        <v>1</v>
      </c>
      <c r="S109" s="2" t="s">
        <v>1</v>
      </c>
      <c r="T109" s="2" t="s">
        <v>1</v>
      </c>
      <c r="U109" s="2" t="s">
        <v>1</v>
      </c>
      <c r="V109" s="2" t="s">
        <v>1</v>
      </c>
      <c r="W109" s="2" t="s">
        <v>1</v>
      </c>
      <c r="X109" s="2" t="s">
        <v>1</v>
      </c>
      <c r="Y109" s="2" t="s">
        <v>1</v>
      </c>
      <c r="Z109" s="2" t="s">
        <v>1</v>
      </c>
      <c r="AA109" s="2" t="s">
        <v>1</v>
      </c>
      <c r="AB109" s="2" t="s">
        <v>1</v>
      </c>
      <c r="AC109" s="2" t="s">
        <v>743</v>
      </c>
      <c r="AD109" s="2" t="s">
        <v>1</v>
      </c>
      <c r="AE109" s="2" t="s">
        <v>1</v>
      </c>
      <c r="AF109" s="2" t="s">
        <v>1</v>
      </c>
      <c r="AG109" s="2" t="s">
        <v>318</v>
      </c>
      <c r="AH109" s="2">
        <v>2023</v>
      </c>
      <c r="AI109" s="2">
        <v>9</v>
      </c>
      <c r="AJ109" s="2">
        <v>4</v>
      </c>
      <c r="AK109" s="2" t="s">
        <v>1</v>
      </c>
      <c r="AL109" s="2" t="s">
        <v>1</v>
      </c>
      <c r="AM109" s="2" t="s">
        <v>1</v>
      </c>
      <c r="AN109" s="2" t="s">
        <v>1</v>
      </c>
      <c r="AO109" s="2" t="s">
        <v>1</v>
      </c>
      <c r="AP109" s="2" t="s">
        <v>1</v>
      </c>
      <c r="AQ109" s="2" t="s">
        <v>1056</v>
      </c>
      <c r="AR109" s="2" t="s">
        <v>1055</v>
      </c>
      <c r="AS109" s="3" t="str">
        <f>HYPERLINK("http://dx.doi.org/10.1016/j.heliyon.2023.e15352","http://dx.doi.org/10.1016/j.heliyon.2023.e15352")</f>
        <v>http://dx.doi.org/10.1016/j.heliyon.2023.e15352</v>
      </c>
      <c r="AT109" s="2" t="s">
        <v>1</v>
      </c>
      <c r="AU109" s="2" t="s">
        <v>1</v>
      </c>
      <c r="AV109" s="2" t="s">
        <v>1</v>
      </c>
      <c r="AW109" s="2" t="s">
        <v>1</v>
      </c>
      <c r="AX109" s="2" t="s">
        <v>1</v>
      </c>
      <c r="AY109" s="2" t="s">
        <v>1</v>
      </c>
      <c r="AZ109" s="2" t="s">
        <v>1</v>
      </c>
      <c r="BA109" s="2">
        <v>37095937</v>
      </c>
      <c r="BB109" s="2" t="s">
        <v>1</v>
      </c>
      <c r="BC109" s="2" t="s">
        <v>1</v>
      </c>
      <c r="BD109" s="2" t="s">
        <v>1</v>
      </c>
      <c r="BE109" s="2" t="s">
        <v>1</v>
      </c>
      <c r="BF109" s="2" t="s">
        <v>1054</v>
      </c>
      <c r="BG109" s="2" t="str">
        <f>HYPERLINK("https%3A%2F%2Fwww.webofscience.com%2Fwos%2Fwoscc%2Ffull-record%2FWOS:000999127200001","View Full Record in Web of Science")</f>
        <v>View Full Record in Web of Science</v>
      </c>
    </row>
    <row r="110" spans="1:59" ht="12.75" customHeight="1" x14ac:dyDescent="0.2">
      <c r="A110" s="2" t="s">
        <v>11</v>
      </c>
      <c r="B110" s="2" t="s">
        <v>1053</v>
      </c>
      <c r="C110" s="2" t="s">
        <v>1</v>
      </c>
      <c r="D110" s="2" t="s">
        <v>1</v>
      </c>
      <c r="E110" s="2" t="s">
        <v>1</v>
      </c>
      <c r="F110" s="2" t="s">
        <v>1052</v>
      </c>
      <c r="G110" s="2" t="s">
        <v>1</v>
      </c>
      <c r="H110" s="4" t="s">
        <v>1051</v>
      </c>
      <c r="I110" s="2" t="s">
        <v>1050</v>
      </c>
      <c r="J110" s="2" t="s">
        <v>1</v>
      </c>
      <c r="K110" s="2" t="s">
        <v>1</v>
      </c>
      <c r="L110" s="2" t="s">
        <v>1</v>
      </c>
      <c r="M110" s="2" t="s">
        <v>1</v>
      </c>
      <c r="N110" s="2" t="s">
        <v>808</v>
      </c>
      <c r="O110" s="2" t="s">
        <v>807</v>
      </c>
      <c r="P110" s="2" t="s">
        <v>1</v>
      </c>
      <c r="Q110" s="2" t="s">
        <v>1</v>
      </c>
      <c r="R110" s="2" t="s">
        <v>1</v>
      </c>
      <c r="S110" s="2" t="s">
        <v>1</v>
      </c>
      <c r="T110" s="2" t="s">
        <v>1</v>
      </c>
      <c r="U110" s="2" t="s">
        <v>1</v>
      </c>
      <c r="V110" s="2" t="s">
        <v>1</v>
      </c>
      <c r="W110" s="2" t="s">
        <v>1</v>
      </c>
      <c r="X110" s="2" t="s">
        <v>1</v>
      </c>
      <c r="Y110" s="2" t="s">
        <v>1</v>
      </c>
      <c r="Z110" s="2" t="s">
        <v>1</v>
      </c>
      <c r="AA110" s="2" t="s">
        <v>1</v>
      </c>
      <c r="AB110" s="2" t="s">
        <v>246</v>
      </c>
      <c r="AC110" s="2" t="s">
        <v>245</v>
      </c>
      <c r="AD110" s="2" t="s">
        <v>1</v>
      </c>
      <c r="AE110" s="2" t="s">
        <v>1</v>
      </c>
      <c r="AF110" s="2" t="s">
        <v>1</v>
      </c>
      <c r="AG110" s="2" t="s">
        <v>188</v>
      </c>
      <c r="AH110" s="2">
        <v>2021</v>
      </c>
      <c r="AI110" s="2">
        <v>193</v>
      </c>
      <c r="AJ110" s="2">
        <v>8</v>
      </c>
      <c r="AK110" s="2" t="s">
        <v>1</v>
      </c>
      <c r="AL110" s="2" t="s">
        <v>1</v>
      </c>
      <c r="AM110" s="2" t="s">
        <v>1</v>
      </c>
      <c r="AN110" s="2" t="s">
        <v>1</v>
      </c>
      <c r="AO110" s="2" t="s">
        <v>1</v>
      </c>
      <c r="AP110" s="2" t="s">
        <v>1</v>
      </c>
      <c r="AQ110" s="2">
        <v>492</v>
      </c>
      <c r="AR110" s="2" t="s">
        <v>1049</v>
      </c>
      <c r="AS110" s="3" t="str">
        <f>HYPERLINK("http://dx.doi.org/10.1007/s10661-021-09241-5","http://dx.doi.org/10.1007/s10661-021-09241-5")</f>
        <v>http://dx.doi.org/10.1007/s10661-021-09241-5</v>
      </c>
      <c r="AT110" s="2" t="s">
        <v>1</v>
      </c>
      <c r="AU110" s="2" t="s">
        <v>1</v>
      </c>
      <c r="AV110" s="2" t="s">
        <v>1</v>
      </c>
      <c r="AW110" s="2" t="s">
        <v>1</v>
      </c>
      <c r="AX110" s="2" t="s">
        <v>1</v>
      </c>
      <c r="AY110" s="2" t="s">
        <v>1</v>
      </c>
      <c r="AZ110" s="2" t="s">
        <v>1</v>
      </c>
      <c r="BA110" s="2">
        <v>34259941</v>
      </c>
      <c r="BB110" s="2" t="s">
        <v>1</v>
      </c>
      <c r="BC110" s="2" t="s">
        <v>1</v>
      </c>
      <c r="BD110" s="2" t="s">
        <v>1</v>
      </c>
      <c r="BE110" s="2" t="s">
        <v>1</v>
      </c>
      <c r="BF110" s="2" t="s">
        <v>1048</v>
      </c>
      <c r="BG110" s="2" t="str">
        <f>HYPERLINK("https%3A%2F%2Fwww.webofscience.com%2Fwos%2Fwoscc%2Ffull-record%2FWOS:000691476700002","View Full Record in Web of Science")</f>
        <v>View Full Record in Web of Science</v>
      </c>
    </row>
    <row r="111" spans="1:59" ht="12.75" customHeight="1" x14ac:dyDescent="0.2">
      <c r="A111" s="2" t="s">
        <v>11</v>
      </c>
      <c r="B111" s="2" t="s">
        <v>1047</v>
      </c>
      <c r="C111" s="2" t="s">
        <v>1</v>
      </c>
      <c r="D111" s="2" t="s">
        <v>1</v>
      </c>
      <c r="E111" s="2" t="s">
        <v>1</v>
      </c>
      <c r="F111" s="2" t="s">
        <v>1046</v>
      </c>
      <c r="G111" s="2" t="s">
        <v>1</v>
      </c>
      <c r="H111" s="4" t="s">
        <v>1045</v>
      </c>
      <c r="I111" s="2" t="s">
        <v>1044</v>
      </c>
      <c r="J111" s="2" t="s">
        <v>1</v>
      </c>
      <c r="K111" s="2" t="s">
        <v>1</v>
      </c>
      <c r="L111" s="2" t="s">
        <v>1</v>
      </c>
      <c r="M111" s="2" t="s">
        <v>1</v>
      </c>
      <c r="N111" s="2" t="s">
        <v>1</v>
      </c>
      <c r="O111" s="2" t="s">
        <v>1043</v>
      </c>
      <c r="P111" s="2" t="s">
        <v>1</v>
      </c>
      <c r="Q111" s="2" t="s">
        <v>1</v>
      </c>
      <c r="R111" s="2" t="s">
        <v>1</v>
      </c>
      <c r="S111" s="2" t="s">
        <v>1</v>
      </c>
      <c r="T111" s="2" t="s">
        <v>1</v>
      </c>
      <c r="U111" s="2" t="s">
        <v>1</v>
      </c>
      <c r="V111" s="2" t="s">
        <v>1</v>
      </c>
      <c r="W111" s="2" t="s">
        <v>1</v>
      </c>
      <c r="X111" s="2" t="s">
        <v>1</v>
      </c>
      <c r="Y111" s="2" t="s">
        <v>1</v>
      </c>
      <c r="Z111" s="2" t="s">
        <v>1</v>
      </c>
      <c r="AA111" s="2" t="s">
        <v>1</v>
      </c>
      <c r="AB111" s="2" t="s">
        <v>1042</v>
      </c>
      <c r="AC111" s="2" t="s">
        <v>1041</v>
      </c>
      <c r="AD111" s="2" t="s">
        <v>1</v>
      </c>
      <c r="AE111" s="2" t="s">
        <v>1</v>
      </c>
      <c r="AF111" s="2" t="s">
        <v>1</v>
      </c>
      <c r="AG111" s="2" t="s">
        <v>1040</v>
      </c>
      <c r="AH111" s="2">
        <v>2023</v>
      </c>
      <c r="AI111" s="2">
        <v>10</v>
      </c>
      <c r="AJ111" s="2">
        <v>2</v>
      </c>
      <c r="AK111" s="2" t="s">
        <v>1</v>
      </c>
      <c r="AL111" s="2" t="s">
        <v>1</v>
      </c>
      <c r="AM111" s="2" t="s">
        <v>1</v>
      </c>
      <c r="AN111" s="2" t="s">
        <v>1</v>
      </c>
      <c r="AO111" s="2">
        <v>389</v>
      </c>
      <c r="AP111" s="2">
        <v>412</v>
      </c>
      <c r="AQ111" s="2" t="s">
        <v>1</v>
      </c>
      <c r="AR111" s="2" t="s">
        <v>1039</v>
      </c>
      <c r="AS111" s="3" t="str">
        <f>HYPERLINK("http://dx.doi.org/10.1086/721440","http://dx.doi.org/10.1086/721440")</f>
        <v>http://dx.doi.org/10.1086/721440</v>
      </c>
      <c r="AT111" s="2" t="s">
        <v>1</v>
      </c>
      <c r="AU111" s="2" t="s">
        <v>1</v>
      </c>
      <c r="AV111" s="2" t="s">
        <v>1</v>
      </c>
      <c r="AW111" s="2" t="s">
        <v>1</v>
      </c>
      <c r="AX111" s="2" t="s">
        <v>1</v>
      </c>
      <c r="AY111" s="2" t="s">
        <v>1</v>
      </c>
      <c r="AZ111" s="2" t="s">
        <v>1</v>
      </c>
      <c r="BA111" s="2" t="s">
        <v>1</v>
      </c>
      <c r="BB111" s="2" t="s">
        <v>1</v>
      </c>
      <c r="BC111" s="2" t="s">
        <v>1</v>
      </c>
      <c r="BD111" s="2" t="s">
        <v>1</v>
      </c>
      <c r="BE111" s="2" t="s">
        <v>1</v>
      </c>
      <c r="BF111" s="2" t="s">
        <v>1038</v>
      </c>
      <c r="BG111" s="2" t="str">
        <f>HYPERLINK("https%3A%2F%2Fwww.webofscience.com%2Fwos%2Fwoscc%2Ffull-record%2FWOS:001030584000004","View Full Record in Web of Science")</f>
        <v>View Full Record in Web of Science</v>
      </c>
    </row>
    <row r="112" spans="1:59" ht="12.75" customHeight="1" x14ac:dyDescent="0.2">
      <c r="A112" s="2" t="s">
        <v>11</v>
      </c>
      <c r="B112" s="2" t="s">
        <v>1037</v>
      </c>
      <c r="C112" s="2" t="s">
        <v>1</v>
      </c>
      <c r="D112" s="2" t="s">
        <v>1</v>
      </c>
      <c r="E112" s="2" t="s">
        <v>1</v>
      </c>
      <c r="F112" s="2" t="s">
        <v>1036</v>
      </c>
      <c r="G112" s="2" t="s">
        <v>1</v>
      </c>
      <c r="H112" s="4" t="s">
        <v>1035</v>
      </c>
      <c r="I112" s="2" t="s">
        <v>1034</v>
      </c>
      <c r="J112" s="2" t="s">
        <v>1</v>
      </c>
      <c r="K112" s="2" t="s">
        <v>1</v>
      </c>
      <c r="L112" s="2" t="s">
        <v>1</v>
      </c>
      <c r="M112" s="2" t="s">
        <v>1</v>
      </c>
      <c r="N112" s="2" t="s">
        <v>1</v>
      </c>
      <c r="O112" s="2" t="s">
        <v>1033</v>
      </c>
      <c r="P112" s="2" t="s">
        <v>1</v>
      </c>
      <c r="Q112" s="2" t="s">
        <v>1</v>
      </c>
      <c r="R112" s="2" t="s">
        <v>1</v>
      </c>
      <c r="S112" s="2" t="s">
        <v>1</v>
      </c>
      <c r="T112" s="2" t="s">
        <v>1</v>
      </c>
      <c r="U112" s="2" t="s">
        <v>1</v>
      </c>
      <c r="V112" s="2" t="s">
        <v>1</v>
      </c>
      <c r="W112" s="2" t="s">
        <v>1</v>
      </c>
      <c r="X112" s="2" t="s">
        <v>1</v>
      </c>
      <c r="Y112" s="2" t="s">
        <v>1</v>
      </c>
      <c r="Z112" s="2" t="s">
        <v>1</v>
      </c>
      <c r="AA112" s="2" t="s">
        <v>1</v>
      </c>
      <c r="AB112" s="2" t="s">
        <v>1032</v>
      </c>
      <c r="AC112" s="2" t="s">
        <v>1031</v>
      </c>
      <c r="AD112" s="2" t="s">
        <v>1</v>
      </c>
      <c r="AE112" s="2" t="s">
        <v>1</v>
      </c>
      <c r="AF112" s="2" t="s">
        <v>1</v>
      </c>
      <c r="AG112" s="2" t="s">
        <v>1030</v>
      </c>
      <c r="AH112" s="2">
        <v>2022</v>
      </c>
      <c r="AI112" s="2">
        <v>118</v>
      </c>
      <c r="AJ112" s="2" t="s">
        <v>1029</v>
      </c>
      <c r="AK112" s="2" t="s">
        <v>1</v>
      </c>
      <c r="AL112" s="2" t="s">
        <v>1</v>
      </c>
      <c r="AM112" s="2" t="s">
        <v>1</v>
      </c>
      <c r="AN112" s="2" t="s">
        <v>1</v>
      </c>
      <c r="AO112" s="2" t="s">
        <v>1</v>
      </c>
      <c r="AP112" s="2" t="s">
        <v>1</v>
      </c>
      <c r="AQ112" s="2">
        <v>11994</v>
      </c>
      <c r="AR112" s="2" t="s">
        <v>1028</v>
      </c>
      <c r="AS112" s="3" t="str">
        <f>HYPERLINK("http://dx.doi.org/10.17159/sajs.2022/11994","http://dx.doi.org/10.17159/sajs.2022/11994")</f>
        <v>http://dx.doi.org/10.17159/sajs.2022/11994</v>
      </c>
      <c r="AT112" s="2" t="s">
        <v>1</v>
      </c>
      <c r="AU112" s="2" t="s">
        <v>1</v>
      </c>
      <c r="AV112" s="2" t="s">
        <v>1</v>
      </c>
      <c r="AW112" s="2" t="s">
        <v>1</v>
      </c>
      <c r="AX112" s="2" t="s">
        <v>1</v>
      </c>
      <c r="AY112" s="2" t="s">
        <v>1</v>
      </c>
      <c r="AZ112" s="2" t="s">
        <v>1</v>
      </c>
      <c r="BA112" s="2" t="s">
        <v>1</v>
      </c>
      <c r="BB112" s="2" t="s">
        <v>1</v>
      </c>
      <c r="BC112" s="2" t="s">
        <v>1</v>
      </c>
      <c r="BD112" s="2" t="s">
        <v>1</v>
      </c>
      <c r="BE112" s="2" t="s">
        <v>1</v>
      </c>
      <c r="BF112" s="2" t="s">
        <v>1027</v>
      </c>
      <c r="BG112" s="2" t="str">
        <f>HYPERLINK("https%3A%2F%2Fwww.webofscience.com%2Fwos%2Fwoscc%2Ffull-record%2FWOS:000809418200001","View Full Record in Web of Science")</f>
        <v>View Full Record in Web of Science</v>
      </c>
    </row>
    <row r="113" spans="1:59" ht="12.75" customHeight="1" x14ac:dyDescent="0.2">
      <c r="A113" s="2" t="s">
        <v>11</v>
      </c>
      <c r="B113" s="2" t="s">
        <v>1026</v>
      </c>
      <c r="C113" s="2" t="s">
        <v>1</v>
      </c>
      <c r="D113" s="2" t="s">
        <v>1</v>
      </c>
      <c r="E113" s="2" t="s">
        <v>1</v>
      </c>
      <c r="F113" s="2" t="s">
        <v>1025</v>
      </c>
      <c r="G113" s="2" t="s">
        <v>1</v>
      </c>
      <c r="H113" s="4" t="s">
        <v>1024</v>
      </c>
      <c r="I113" s="2" t="s">
        <v>1023</v>
      </c>
      <c r="J113" s="2" t="s">
        <v>1</v>
      </c>
      <c r="K113" s="2" t="s">
        <v>1</v>
      </c>
      <c r="L113" s="2" t="s">
        <v>1</v>
      </c>
      <c r="M113" s="2" t="s">
        <v>1</v>
      </c>
      <c r="N113" s="2" t="s">
        <v>1022</v>
      </c>
      <c r="O113" s="2" t="s">
        <v>1021</v>
      </c>
      <c r="P113" s="2" t="s">
        <v>1</v>
      </c>
      <c r="Q113" s="2" t="s">
        <v>1</v>
      </c>
      <c r="R113" s="2" t="s">
        <v>1</v>
      </c>
      <c r="S113" s="2" t="s">
        <v>1</v>
      </c>
      <c r="T113" s="2" t="s">
        <v>1</v>
      </c>
      <c r="U113" s="2" t="s">
        <v>1</v>
      </c>
      <c r="V113" s="2" t="s">
        <v>1</v>
      </c>
      <c r="W113" s="2" t="s">
        <v>1</v>
      </c>
      <c r="X113" s="2" t="s">
        <v>1</v>
      </c>
      <c r="Y113" s="2" t="s">
        <v>1</v>
      </c>
      <c r="Z113" s="2" t="s">
        <v>1</v>
      </c>
      <c r="AA113" s="2" t="s">
        <v>1</v>
      </c>
      <c r="AB113" s="2" t="s">
        <v>1</v>
      </c>
      <c r="AC113" s="2" t="s">
        <v>79</v>
      </c>
      <c r="AD113" s="2" t="s">
        <v>1</v>
      </c>
      <c r="AE113" s="2" t="s">
        <v>1</v>
      </c>
      <c r="AF113" s="2" t="s">
        <v>1</v>
      </c>
      <c r="AG113" s="2" t="s">
        <v>188</v>
      </c>
      <c r="AH113" s="2">
        <v>2022</v>
      </c>
      <c r="AI113" s="2">
        <v>11</v>
      </c>
      <c r="AJ113" s="2">
        <v>8</v>
      </c>
      <c r="AK113" s="2" t="s">
        <v>1</v>
      </c>
      <c r="AL113" s="2" t="s">
        <v>1</v>
      </c>
      <c r="AM113" s="2" t="s">
        <v>1</v>
      </c>
      <c r="AN113" s="2" t="s">
        <v>1</v>
      </c>
      <c r="AO113" s="2" t="s">
        <v>1</v>
      </c>
      <c r="AP113" s="2" t="s">
        <v>1</v>
      </c>
      <c r="AQ113" s="2">
        <v>1266</v>
      </c>
      <c r="AR113" s="2" t="s">
        <v>1020</v>
      </c>
      <c r="AS113" s="3" t="str">
        <f>HYPERLINK("http://dx.doi.org/10.3390/land11081266","http://dx.doi.org/10.3390/land11081266")</f>
        <v>http://dx.doi.org/10.3390/land11081266</v>
      </c>
      <c r="AT113" s="2" t="s">
        <v>1</v>
      </c>
      <c r="AU113" s="2" t="s">
        <v>1</v>
      </c>
      <c r="AV113" s="2" t="s">
        <v>1</v>
      </c>
      <c r="AW113" s="2" t="s">
        <v>1</v>
      </c>
      <c r="AX113" s="2" t="s">
        <v>1</v>
      </c>
      <c r="AY113" s="2" t="s">
        <v>1</v>
      </c>
      <c r="AZ113" s="2" t="s">
        <v>1</v>
      </c>
      <c r="BA113" s="2" t="s">
        <v>1</v>
      </c>
      <c r="BB113" s="2" t="s">
        <v>1</v>
      </c>
      <c r="BC113" s="2" t="s">
        <v>1</v>
      </c>
      <c r="BD113" s="2" t="s">
        <v>1</v>
      </c>
      <c r="BE113" s="2" t="s">
        <v>1</v>
      </c>
      <c r="BF113" s="2" t="s">
        <v>1019</v>
      </c>
      <c r="BG113" s="2" t="str">
        <f>HYPERLINK("https%3A%2F%2Fwww.webofscience.com%2Fwos%2Fwoscc%2Ffull-record%2FWOS:000846629300001","View Full Record in Web of Science")</f>
        <v>View Full Record in Web of Science</v>
      </c>
    </row>
    <row r="114" spans="1:59" ht="12.75" customHeight="1" x14ac:dyDescent="0.2">
      <c r="A114" s="2" t="s">
        <v>11</v>
      </c>
      <c r="B114" s="2" t="s">
        <v>1018</v>
      </c>
      <c r="C114" s="2" t="s">
        <v>1</v>
      </c>
      <c r="D114" s="2" t="s">
        <v>1</v>
      </c>
      <c r="E114" s="2" t="s">
        <v>1</v>
      </c>
      <c r="F114" s="2" t="s">
        <v>1017</v>
      </c>
      <c r="G114" s="2" t="s">
        <v>1</v>
      </c>
      <c r="H114" s="4" t="s">
        <v>1016</v>
      </c>
      <c r="I114" s="2" t="s">
        <v>1015</v>
      </c>
      <c r="J114" s="2" t="s">
        <v>1</v>
      </c>
      <c r="K114" s="2" t="s">
        <v>1</v>
      </c>
      <c r="L114" s="2" t="s">
        <v>1</v>
      </c>
      <c r="M114" s="2" t="s">
        <v>1</v>
      </c>
      <c r="N114" s="2" t="s">
        <v>1014</v>
      </c>
      <c r="O114" s="2" t="s">
        <v>1013</v>
      </c>
      <c r="P114" s="2" t="s">
        <v>1</v>
      </c>
      <c r="Q114" s="2" t="s">
        <v>1</v>
      </c>
      <c r="R114" s="2" t="s">
        <v>1</v>
      </c>
      <c r="S114" s="2" t="s">
        <v>1</v>
      </c>
      <c r="T114" s="2" t="s">
        <v>1</v>
      </c>
      <c r="U114" s="2" t="s">
        <v>1</v>
      </c>
      <c r="V114" s="2" t="s">
        <v>1</v>
      </c>
      <c r="W114" s="2" t="s">
        <v>1</v>
      </c>
      <c r="X114" s="2" t="s">
        <v>1</v>
      </c>
      <c r="Y114" s="2" t="s">
        <v>1</v>
      </c>
      <c r="Z114" s="2" t="s">
        <v>1</v>
      </c>
      <c r="AA114" s="2" t="s">
        <v>1</v>
      </c>
      <c r="AB114" s="2" t="s">
        <v>1012</v>
      </c>
      <c r="AC114" s="2" t="s">
        <v>1011</v>
      </c>
      <c r="AD114" s="2" t="s">
        <v>1</v>
      </c>
      <c r="AE114" s="2" t="s">
        <v>1</v>
      </c>
      <c r="AF114" s="2" t="s">
        <v>1</v>
      </c>
      <c r="AG114" s="2" t="s">
        <v>402</v>
      </c>
      <c r="AH114" s="2">
        <v>2023</v>
      </c>
      <c r="AI114" s="2">
        <v>59</v>
      </c>
      <c r="AJ114" s="2">
        <v>7</v>
      </c>
      <c r="AK114" s="2" t="s">
        <v>1</v>
      </c>
      <c r="AL114" s="2" t="s">
        <v>1</v>
      </c>
      <c r="AM114" s="2" t="s">
        <v>1</v>
      </c>
      <c r="AN114" s="2" t="s">
        <v>1</v>
      </c>
      <c r="AO114" s="2">
        <v>1023</v>
      </c>
      <c r="AP114" s="2">
        <v>1045</v>
      </c>
      <c r="AQ114" s="2" t="s">
        <v>1</v>
      </c>
      <c r="AR114" s="2" t="s">
        <v>1010</v>
      </c>
      <c r="AS114" s="3" t="str">
        <f>HYPERLINK("http://dx.doi.org/10.1080/00220388.2023.2182682","http://dx.doi.org/10.1080/00220388.2023.2182682")</f>
        <v>http://dx.doi.org/10.1080/00220388.2023.2182682</v>
      </c>
      <c r="AT114" s="2" t="s">
        <v>1</v>
      </c>
      <c r="AU114" s="2" t="s">
        <v>327</v>
      </c>
      <c r="AV114" s="2" t="s">
        <v>1</v>
      </c>
      <c r="AW114" s="2" t="s">
        <v>1</v>
      </c>
      <c r="AX114" s="2" t="s">
        <v>1</v>
      </c>
      <c r="AY114" s="2" t="s">
        <v>1</v>
      </c>
      <c r="AZ114" s="2" t="s">
        <v>1</v>
      </c>
      <c r="BA114" s="2" t="s">
        <v>1</v>
      </c>
      <c r="BB114" s="2" t="s">
        <v>1</v>
      </c>
      <c r="BC114" s="2" t="s">
        <v>1</v>
      </c>
      <c r="BD114" s="2" t="s">
        <v>1</v>
      </c>
      <c r="BE114" s="2" t="s">
        <v>1</v>
      </c>
      <c r="BF114" s="2" t="s">
        <v>1009</v>
      </c>
      <c r="BG114" s="2" t="str">
        <f>HYPERLINK("https%3A%2F%2Fwww.webofscience.com%2Fwos%2Fwoscc%2Ffull-record%2FWOS:000948592600001","View Full Record in Web of Science")</f>
        <v>View Full Record in Web of Science</v>
      </c>
    </row>
    <row r="115" spans="1:59" ht="12.75" customHeight="1" x14ac:dyDescent="0.2">
      <c r="A115" s="2" t="s">
        <v>11</v>
      </c>
      <c r="B115" s="2" t="s">
        <v>1008</v>
      </c>
      <c r="C115" s="2" t="s">
        <v>1</v>
      </c>
      <c r="D115" s="2" t="s">
        <v>1</v>
      </c>
      <c r="E115" s="2" t="s">
        <v>1</v>
      </c>
      <c r="F115" s="2" t="s">
        <v>1007</v>
      </c>
      <c r="G115" s="2" t="s">
        <v>1</v>
      </c>
      <c r="H115" s="4" t="s">
        <v>1006</v>
      </c>
      <c r="I115" s="2" t="s">
        <v>1005</v>
      </c>
      <c r="J115" s="2" t="s">
        <v>1</v>
      </c>
      <c r="K115" s="2" t="s">
        <v>1</v>
      </c>
      <c r="L115" s="2" t="s">
        <v>1</v>
      </c>
      <c r="M115" s="2" t="s">
        <v>1</v>
      </c>
      <c r="N115" s="2" t="s">
        <v>1</v>
      </c>
      <c r="O115" s="2" t="s">
        <v>1</v>
      </c>
      <c r="P115" s="2" t="s">
        <v>1</v>
      </c>
      <c r="Q115" s="2" t="s">
        <v>1</v>
      </c>
      <c r="R115" s="2" t="s">
        <v>1</v>
      </c>
      <c r="S115" s="2" t="s">
        <v>1</v>
      </c>
      <c r="T115" s="2" t="s">
        <v>1</v>
      </c>
      <c r="U115" s="2" t="s">
        <v>1</v>
      </c>
      <c r="V115" s="2" t="s">
        <v>1</v>
      </c>
      <c r="W115" s="2" t="s">
        <v>1</v>
      </c>
      <c r="X115" s="2" t="s">
        <v>1</v>
      </c>
      <c r="Y115" s="2" t="s">
        <v>1</v>
      </c>
      <c r="Z115" s="2" t="s">
        <v>1</v>
      </c>
      <c r="AA115" s="2" t="s">
        <v>1</v>
      </c>
      <c r="AB115" s="2" t="s">
        <v>1</v>
      </c>
      <c r="AC115" s="2" t="s">
        <v>45</v>
      </c>
      <c r="AD115" s="2" t="s">
        <v>1</v>
      </c>
      <c r="AE115" s="2" t="s">
        <v>1</v>
      </c>
      <c r="AF115" s="2" t="s">
        <v>1</v>
      </c>
      <c r="AG115" s="2" t="s">
        <v>72</v>
      </c>
      <c r="AH115" s="2">
        <v>2022</v>
      </c>
      <c r="AI115" s="2">
        <v>35</v>
      </c>
      <c r="AJ115" s="2" t="s">
        <v>1</v>
      </c>
      <c r="AK115" s="2" t="s">
        <v>1</v>
      </c>
      <c r="AL115" s="2" t="s">
        <v>1</v>
      </c>
      <c r="AM115" s="2" t="s">
        <v>1</v>
      </c>
      <c r="AN115" s="2" t="s">
        <v>1</v>
      </c>
      <c r="AO115" s="2" t="s">
        <v>1</v>
      </c>
      <c r="AP115" s="2" t="s">
        <v>1</v>
      </c>
      <c r="AQ115" s="2" t="s">
        <v>1004</v>
      </c>
      <c r="AR115" s="2" t="s">
        <v>1003</v>
      </c>
      <c r="AS115" s="3" t="str">
        <f>HYPERLINK("http://dx.doi.org/10.1016/j.gecco.2022.e02100","http://dx.doi.org/10.1016/j.gecco.2022.e02100")</f>
        <v>http://dx.doi.org/10.1016/j.gecco.2022.e02100</v>
      </c>
      <c r="AT115" s="2" t="s">
        <v>1</v>
      </c>
      <c r="AU115" s="2" t="s">
        <v>432</v>
      </c>
      <c r="AV115" s="2" t="s">
        <v>1</v>
      </c>
      <c r="AW115" s="2" t="s">
        <v>1</v>
      </c>
      <c r="AX115" s="2" t="s">
        <v>1</v>
      </c>
      <c r="AY115" s="2" t="s">
        <v>1</v>
      </c>
      <c r="AZ115" s="2" t="s">
        <v>1</v>
      </c>
      <c r="BA115" s="2" t="s">
        <v>1</v>
      </c>
      <c r="BB115" s="2" t="s">
        <v>1</v>
      </c>
      <c r="BC115" s="2" t="s">
        <v>1</v>
      </c>
      <c r="BD115" s="2" t="s">
        <v>1</v>
      </c>
      <c r="BE115" s="2" t="s">
        <v>1</v>
      </c>
      <c r="BF115" s="2" t="s">
        <v>1002</v>
      </c>
      <c r="BG115" s="2" t="str">
        <f>HYPERLINK("https%3A%2F%2Fwww.webofscience.com%2Fwos%2Fwoscc%2Ffull-record%2FWOS:000791955900009","View Full Record in Web of Science")</f>
        <v>View Full Record in Web of Science</v>
      </c>
    </row>
    <row r="116" spans="1:59" ht="12.75" customHeight="1" x14ac:dyDescent="0.2">
      <c r="A116" s="2" t="s">
        <v>11</v>
      </c>
      <c r="B116" s="2" t="s">
        <v>1001</v>
      </c>
      <c r="C116" s="2" t="s">
        <v>1</v>
      </c>
      <c r="D116" s="2" t="s">
        <v>1</v>
      </c>
      <c r="E116" s="2" t="s">
        <v>1</v>
      </c>
      <c r="F116" s="2" t="s">
        <v>1000</v>
      </c>
      <c r="G116" s="2" t="s">
        <v>1</v>
      </c>
      <c r="H116" s="4" t="s">
        <v>999</v>
      </c>
      <c r="I116" s="2" t="s">
        <v>998</v>
      </c>
      <c r="J116" s="2" t="s">
        <v>1</v>
      </c>
      <c r="K116" s="2" t="s">
        <v>1</v>
      </c>
      <c r="L116" s="2" t="s">
        <v>1</v>
      </c>
      <c r="M116" s="2" t="s">
        <v>1</v>
      </c>
      <c r="N116" s="2" t="s">
        <v>997</v>
      </c>
      <c r="O116" s="2" t="s">
        <v>996</v>
      </c>
      <c r="P116" s="2" t="s">
        <v>1</v>
      </c>
      <c r="Q116" s="2" t="s">
        <v>1</v>
      </c>
      <c r="R116" s="2" t="s">
        <v>1</v>
      </c>
      <c r="S116" s="2" t="s">
        <v>1</v>
      </c>
      <c r="T116" s="2" t="s">
        <v>1</v>
      </c>
      <c r="U116" s="2" t="s">
        <v>1</v>
      </c>
      <c r="V116" s="2" t="s">
        <v>1</v>
      </c>
      <c r="W116" s="2" t="s">
        <v>1</v>
      </c>
      <c r="X116" s="2" t="s">
        <v>1</v>
      </c>
      <c r="Y116" s="2" t="s">
        <v>1</v>
      </c>
      <c r="Z116" s="2" t="s">
        <v>1</v>
      </c>
      <c r="AA116" s="2" t="s">
        <v>1</v>
      </c>
      <c r="AB116" s="2" t="s">
        <v>1</v>
      </c>
      <c r="AC116" s="2" t="s">
        <v>743</v>
      </c>
      <c r="AD116" s="2" t="s">
        <v>1</v>
      </c>
      <c r="AE116" s="2" t="s">
        <v>1</v>
      </c>
      <c r="AF116" s="2" t="s">
        <v>1</v>
      </c>
      <c r="AG116" s="2" t="s">
        <v>33</v>
      </c>
      <c r="AH116" s="2">
        <v>2022</v>
      </c>
      <c r="AI116" s="2">
        <v>8</v>
      </c>
      <c r="AJ116" s="2">
        <v>12</v>
      </c>
      <c r="AK116" s="2" t="s">
        <v>1</v>
      </c>
      <c r="AL116" s="2" t="s">
        <v>1</v>
      </c>
      <c r="AM116" s="2" t="s">
        <v>1</v>
      </c>
      <c r="AN116" s="2" t="s">
        <v>1</v>
      </c>
      <c r="AO116" s="2" t="s">
        <v>1</v>
      </c>
      <c r="AP116" s="2" t="s">
        <v>1</v>
      </c>
      <c r="AQ116" s="2" t="s">
        <v>995</v>
      </c>
      <c r="AR116" s="2" t="s">
        <v>994</v>
      </c>
      <c r="AS116" s="3" t="str">
        <f>HYPERLINK("http://dx.doi.org/10.1016/j.heliyon.2022.e12246","http://dx.doi.org/10.1016/j.heliyon.2022.e12246")</f>
        <v>http://dx.doi.org/10.1016/j.heliyon.2022.e12246</v>
      </c>
      <c r="AT116" s="2" t="s">
        <v>1</v>
      </c>
      <c r="AU116" s="2" t="s">
        <v>993</v>
      </c>
      <c r="AV116" s="2" t="s">
        <v>1</v>
      </c>
      <c r="AW116" s="2" t="s">
        <v>1</v>
      </c>
      <c r="AX116" s="2" t="s">
        <v>1</v>
      </c>
      <c r="AY116" s="2" t="s">
        <v>1</v>
      </c>
      <c r="AZ116" s="2" t="s">
        <v>1</v>
      </c>
      <c r="BA116" s="2">
        <v>36578406</v>
      </c>
      <c r="BB116" s="2" t="s">
        <v>1</v>
      </c>
      <c r="BC116" s="2" t="s">
        <v>1</v>
      </c>
      <c r="BD116" s="2" t="s">
        <v>1</v>
      </c>
      <c r="BE116" s="2" t="s">
        <v>1</v>
      </c>
      <c r="BF116" s="2" t="s">
        <v>992</v>
      </c>
      <c r="BG116" s="2" t="str">
        <f>HYPERLINK("https%3A%2F%2Fwww.webofscience.com%2Fwos%2Fwoscc%2Ffull-record%2FWOS:000904041700003","View Full Record in Web of Science")</f>
        <v>View Full Record in Web of Science</v>
      </c>
    </row>
    <row r="117" spans="1:59" ht="12.75" customHeight="1" x14ac:dyDescent="0.2">
      <c r="A117" s="2" t="s">
        <v>11</v>
      </c>
      <c r="B117" s="2" t="s">
        <v>991</v>
      </c>
      <c r="C117" s="2" t="s">
        <v>1</v>
      </c>
      <c r="D117" s="2" t="s">
        <v>1</v>
      </c>
      <c r="E117" s="2" t="s">
        <v>1</v>
      </c>
      <c r="F117" s="2" t="s">
        <v>990</v>
      </c>
      <c r="G117" s="2" t="s">
        <v>1</v>
      </c>
      <c r="H117" s="4" t="s">
        <v>989</v>
      </c>
      <c r="I117" s="2" t="s">
        <v>988</v>
      </c>
      <c r="J117" s="2" t="s">
        <v>1</v>
      </c>
      <c r="K117" s="2" t="s">
        <v>1</v>
      </c>
      <c r="L117" s="2" t="s">
        <v>1</v>
      </c>
      <c r="M117" s="2" t="s">
        <v>1</v>
      </c>
      <c r="N117" s="2" t="s">
        <v>1</v>
      </c>
      <c r="O117" s="2" t="s">
        <v>1</v>
      </c>
      <c r="P117" s="2" t="s">
        <v>1</v>
      </c>
      <c r="Q117" s="2" t="s">
        <v>1</v>
      </c>
      <c r="R117" s="2" t="s">
        <v>1</v>
      </c>
      <c r="S117" s="2" t="s">
        <v>1</v>
      </c>
      <c r="T117" s="2" t="s">
        <v>1</v>
      </c>
      <c r="U117" s="2" t="s">
        <v>1</v>
      </c>
      <c r="V117" s="2" t="s">
        <v>1</v>
      </c>
      <c r="W117" s="2" t="s">
        <v>1</v>
      </c>
      <c r="X117" s="2" t="s">
        <v>1</v>
      </c>
      <c r="Y117" s="2" t="s">
        <v>1</v>
      </c>
      <c r="Z117" s="2" t="s">
        <v>1</v>
      </c>
      <c r="AA117" s="2" t="s">
        <v>1</v>
      </c>
      <c r="AB117" s="2" t="s">
        <v>589</v>
      </c>
      <c r="AC117" s="2" t="s">
        <v>588</v>
      </c>
      <c r="AD117" s="2" t="s">
        <v>1</v>
      </c>
      <c r="AE117" s="2" t="s">
        <v>1</v>
      </c>
      <c r="AF117" s="2" t="s">
        <v>1</v>
      </c>
      <c r="AG117" s="2" t="s">
        <v>14</v>
      </c>
      <c r="AH117" s="2">
        <v>2023</v>
      </c>
      <c r="AI117" s="2">
        <v>30</v>
      </c>
      <c r="AJ117" s="2">
        <v>23</v>
      </c>
      <c r="AK117" s="2" t="s">
        <v>1</v>
      </c>
      <c r="AL117" s="2" t="s">
        <v>1</v>
      </c>
      <c r="AM117" s="2" t="s">
        <v>1</v>
      </c>
      <c r="AN117" s="2" t="s">
        <v>1</v>
      </c>
      <c r="AO117" s="2">
        <v>64377</v>
      </c>
      <c r="AP117" s="2">
        <v>64398</v>
      </c>
      <c r="AQ117" s="2" t="s">
        <v>1</v>
      </c>
      <c r="AR117" s="2" t="s">
        <v>987</v>
      </c>
      <c r="AS117" s="3" t="str">
        <f>HYPERLINK("http://dx.doi.org/10.1007/s11356-023-26798-5","http://dx.doi.org/10.1007/s11356-023-26798-5")</f>
        <v>http://dx.doi.org/10.1007/s11356-023-26798-5</v>
      </c>
      <c r="AT117" s="2" t="s">
        <v>1</v>
      </c>
      <c r="AU117" s="2" t="s">
        <v>560</v>
      </c>
      <c r="AV117" s="2" t="s">
        <v>1</v>
      </c>
      <c r="AW117" s="2" t="s">
        <v>1</v>
      </c>
      <c r="AX117" s="2" t="s">
        <v>1</v>
      </c>
      <c r="AY117" s="2" t="s">
        <v>1</v>
      </c>
      <c r="AZ117" s="2" t="s">
        <v>1</v>
      </c>
      <c r="BA117" s="2">
        <v>37067710</v>
      </c>
      <c r="BB117" s="2" t="s">
        <v>1</v>
      </c>
      <c r="BC117" s="2" t="s">
        <v>1</v>
      </c>
      <c r="BD117" s="2" t="s">
        <v>1</v>
      </c>
      <c r="BE117" s="2" t="s">
        <v>1</v>
      </c>
      <c r="BF117" s="2" t="s">
        <v>986</v>
      </c>
      <c r="BG117" s="2" t="str">
        <f>HYPERLINK("https%3A%2F%2Fwww.webofscience.com%2Fwos%2Fwoscc%2Ffull-record%2FWOS:000984395700005","View Full Record in Web of Science")</f>
        <v>View Full Record in Web of Science</v>
      </c>
    </row>
    <row r="118" spans="1:59" ht="12.75" customHeight="1" x14ac:dyDescent="0.2">
      <c r="A118" s="2" t="s">
        <v>11</v>
      </c>
      <c r="B118" s="2" t="s">
        <v>985</v>
      </c>
      <c r="C118" s="2" t="s">
        <v>1</v>
      </c>
      <c r="D118" s="2" t="s">
        <v>1</v>
      </c>
      <c r="E118" s="2" t="s">
        <v>1</v>
      </c>
      <c r="F118" s="2" t="s">
        <v>984</v>
      </c>
      <c r="G118" s="2" t="s">
        <v>1</v>
      </c>
      <c r="H118" s="4" t="s">
        <v>983</v>
      </c>
      <c r="I118" s="2" t="s">
        <v>982</v>
      </c>
      <c r="J118" s="2" t="s">
        <v>1</v>
      </c>
      <c r="K118" s="2" t="s">
        <v>1</v>
      </c>
      <c r="L118" s="2" t="s">
        <v>1</v>
      </c>
      <c r="M118" s="2" t="s">
        <v>1</v>
      </c>
      <c r="N118" s="2" t="s">
        <v>1</v>
      </c>
      <c r="O118" s="2" t="s">
        <v>981</v>
      </c>
      <c r="P118" s="2" t="s">
        <v>1</v>
      </c>
      <c r="Q118" s="2" t="s">
        <v>1</v>
      </c>
      <c r="R118" s="2" t="s">
        <v>1</v>
      </c>
      <c r="S118" s="2" t="s">
        <v>1</v>
      </c>
      <c r="T118" s="2" t="s">
        <v>1</v>
      </c>
      <c r="U118" s="2" t="s">
        <v>1</v>
      </c>
      <c r="V118" s="2" t="s">
        <v>1</v>
      </c>
      <c r="W118" s="2" t="s">
        <v>1</v>
      </c>
      <c r="X118" s="2" t="s">
        <v>1</v>
      </c>
      <c r="Y118" s="2" t="s">
        <v>1</v>
      </c>
      <c r="Z118" s="2" t="s">
        <v>1</v>
      </c>
      <c r="AA118" s="2" t="s">
        <v>1</v>
      </c>
      <c r="AB118" s="2" t="s">
        <v>1</v>
      </c>
      <c r="AC118" s="2" t="s">
        <v>236</v>
      </c>
      <c r="AD118" s="2" t="s">
        <v>1</v>
      </c>
      <c r="AE118" s="2" t="s">
        <v>1</v>
      </c>
      <c r="AF118" s="2" t="s">
        <v>1</v>
      </c>
      <c r="AG118" s="2" t="s">
        <v>125</v>
      </c>
      <c r="AH118" s="2">
        <v>2022</v>
      </c>
      <c r="AI118" s="2">
        <v>13</v>
      </c>
      <c r="AJ118" s="2">
        <v>10</v>
      </c>
      <c r="AK118" s="2" t="s">
        <v>1</v>
      </c>
      <c r="AL118" s="2" t="s">
        <v>1</v>
      </c>
      <c r="AM118" s="2" t="s">
        <v>1</v>
      </c>
      <c r="AN118" s="2" t="s">
        <v>1</v>
      </c>
      <c r="AO118" s="2" t="s">
        <v>1</v>
      </c>
      <c r="AP118" s="2" t="s">
        <v>1</v>
      </c>
      <c r="AQ118" s="2">
        <v>1682</v>
      </c>
      <c r="AR118" s="2" t="s">
        <v>980</v>
      </c>
      <c r="AS118" s="3" t="str">
        <f>HYPERLINK("http://dx.doi.org/10.3390/f13101682","http://dx.doi.org/10.3390/f13101682")</f>
        <v>http://dx.doi.org/10.3390/f13101682</v>
      </c>
      <c r="AT118" s="2" t="s">
        <v>1</v>
      </c>
      <c r="AU118" s="2" t="s">
        <v>1</v>
      </c>
      <c r="AV118" s="2" t="s">
        <v>1</v>
      </c>
      <c r="AW118" s="2" t="s">
        <v>1</v>
      </c>
      <c r="AX118" s="2" t="s">
        <v>1</v>
      </c>
      <c r="AY118" s="2" t="s">
        <v>1</v>
      </c>
      <c r="AZ118" s="2" t="s">
        <v>1</v>
      </c>
      <c r="BA118" s="2" t="s">
        <v>1</v>
      </c>
      <c r="BB118" s="2" t="s">
        <v>1</v>
      </c>
      <c r="BC118" s="2" t="s">
        <v>1</v>
      </c>
      <c r="BD118" s="2" t="s">
        <v>1</v>
      </c>
      <c r="BE118" s="2" t="s">
        <v>1</v>
      </c>
      <c r="BF118" s="2" t="s">
        <v>979</v>
      </c>
      <c r="BG118" s="2" t="str">
        <f>HYPERLINK("https%3A%2F%2Fwww.webofscience.com%2Fwos%2Fwoscc%2Ffull-record%2FWOS:000875279600001","View Full Record in Web of Science")</f>
        <v>View Full Record in Web of Science</v>
      </c>
    </row>
    <row r="119" spans="1:59" ht="12.75" customHeight="1" x14ac:dyDescent="0.2">
      <c r="A119" s="2" t="s">
        <v>11</v>
      </c>
      <c r="B119" s="2" t="s">
        <v>978</v>
      </c>
      <c r="C119" s="2" t="s">
        <v>1</v>
      </c>
      <c r="D119" s="2" t="s">
        <v>1</v>
      </c>
      <c r="E119" s="2" t="s">
        <v>1</v>
      </c>
      <c r="F119" s="2" t="s">
        <v>977</v>
      </c>
      <c r="G119" s="2" t="s">
        <v>1</v>
      </c>
      <c r="H119" s="4" t="s">
        <v>976</v>
      </c>
      <c r="I119" s="2" t="s">
        <v>975</v>
      </c>
      <c r="J119" s="2" t="s">
        <v>1</v>
      </c>
      <c r="K119" s="2" t="s">
        <v>1</v>
      </c>
      <c r="L119" s="2" t="s">
        <v>1</v>
      </c>
      <c r="M119" s="2" t="s">
        <v>1</v>
      </c>
      <c r="N119" s="2" t="s">
        <v>974</v>
      </c>
      <c r="O119" s="2" t="s">
        <v>973</v>
      </c>
      <c r="P119" s="2" t="s">
        <v>1</v>
      </c>
      <c r="Q119" s="2" t="s">
        <v>1</v>
      </c>
      <c r="R119" s="2" t="s">
        <v>1</v>
      </c>
      <c r="S119" s="2" t="s">
        <v>1</v>
      </c>
      <c r="T119" s="2" t="s">
        <v>1</v>
      </c>
      <c r="U119" s="2" t="s">
        <v>1</v>
      </c>
      <c r="V119" s="2" t="s">
        <v>1</v>
      </c>
      <c r="W119" s="2" t="s">
        <v>1</v>
      </c>
      <c r="X119" s="2" t="s">
        <v>1</v>
      </c>
      <c r="Y119" s="2" t="s">
        <v>1</v>
      </c>
      <c r="Z119" s="2" t="s">
        <v>1</v>
      </c>
      <c r="AA119" s="2" t="s">
        <v>1</v>
      </c>
      <c r="AB119" s="2" t="s">
        <v>972</v>
      </c>
      <c r="AC119" s="2" t="s">
        <v>971</v>
      </c>
      <c r="AD119" s="2" t="s">
        <v>1</v>
      </c>
      <c r="AE119" s="2" t="s">
        <v>1</v>
      </c>
      <c r="AF119" s="2" t="s">
        <v>1</v>
      </c>
      <c r="AG119" s="2" t="s">
        <v>33</v>
      </c>
      <c r="AH119" s="2">
        <v>2022</v>
      </c>
      <c r="AI119" s="2">
        <v>24</v>
      </c>
      <c r="AJ119" s="2">
        <v>4</v>
      </c>
      <c r="AK119" s="2" t="s">
        <v>1</v>
      </c>
      <c r="AL119" s="2" t="s">
        <v>1</v>
      </c>
      <c r="AM119" s="2" t="s">
        <v>1</v>
      </c>
      <c r="AN119" s="2" t="s">
        <v>1</v>
      </c>
      <c r="AO119" s="2">
        <v>534</v>
      </c>
      <c r="AP119" s="2">
        <v>559</v>
      </c>
      <c r="AQ119" s="2" t="s">
        <v>1</v>
      </c>
      <c r="AR119" s="2" t="s">
        <v>970</v>
      </c>
      <c r="AS119" s="3" t="str">
        <f>HYPERLINK("http://dx.doi.org/10.1505/146554822836282482","http://dx.doi.org/10.1505/146554822836282482")</f>
        <v>http://dx.doi.org/10.1505/146554822836282482</v>
      </c>
      <c r="AT119" s="2" t="s">
        <v>1</v>
      </c>
      <c r="AU119" s="2" t="s">
        <v>1</v>
      </c>
      <c r="AV119" s="2" t="s">
        <v>1</v>
      </c>
      <c r="AW119" s="2" t="s">
        <v>1</v>
      </c>
      <c r="AX119" s="2" t="s">
        <v>1</v>
      </c>
      <c r="AY119" s="2" t="s">
        <v>1</v>
      </c>
      <c r="AZ119" s="2" t="s">
        <v>1</v>
      </c>
      <c r="BA119" s="2" t="s">
        <v>1</v>
      </c>
      <c r="BB119" s="2" t="s">
        <v>1</v>
      </c>
      <c r="BC119" s="2" t="s">
        <v>1</v>
      </c>
      <c r="BD119" s="2" t="s">
        <v>1</v>
      </c>
      <c r="BE119" s="2" t="s">
        <v>1</v>
      </c>
      <c r="BF119" s="2" t="s">
        <v>969</v>
      </c>
      <c r="BG119" s="2" t="str">
        <f>HYPERLINK("https%3A%2F%2Fwww.webofscience.com%2Fwos%2Fwoscc%2Ffull-record%2FWOS:000899328200005","View Full Record in Web of Science")</f>
        <v>View Full Record in Web of Science</v>
      </c>
    </row>
    <row r="120" spans="1:59" ht="12.75" customHeight="1" x14ac:dyDescent="0.2">
      <c r="A120" s="2" t="s">
        <v>11</v>
      </c>
      <c r="B120" s="2" t="s">
        <v>968</v>
      </c>
      <c r="C120" s="2" t="s">
        <v>1</v>
      </c>
      <c r="D120" s="2" t="s">
        <v>1</v>
      </c>
      <c r="E120" s="2" t="s">
        <v>1</v>
      </c>
      <c r="F120" s="2" t="s">
        <v>967</v>
      </c>
      <c r="G120" s="2" t="s">
        <v>1</v>
      </c>
      <c r="H120" s="4" t="s">
        <v>966</v>
      </c>
      <c r="I120" s="2" t="s">
        <v>965</v>
      </c>
      <c r="J120" s="2" t="s">
        <v>1</v>
      </c>
      <c r="K120" s="2" t="s">
        <v>1</v>
      </c>
      <c r="L120" s="2" t="s">
        <v>1</v>
      </c>
      <c r="M120" s="2" t="s">
        <v>1</v>
      </c>
      <c r="N120" s="2" t="s">
        <v>1</v>
      </c>
      <c r="O120" s="2" t="s">
        <v>964</v>
      </c>
      <c r="P120" s="2" t="s">
        <v>1</v>
      </c>
      <c r="Q120" s="2" t="s">
        <v>1</v>
      </c>
      <c r="R120" s="2" t="s">
        <v>1</v>
      </c>
      <c r="S120" s="2" t="s">
        <v>1</v>
      </c>
      <c r="T120" s="2" t="s">
        <v>1</v>
      </c>
      <c r="U120" s="2" t="s">
        <v>1</v>
      </c>
      <c r="V120" s="2" t="s">
        <v>1</v>
      </c>
      <c r="W120" s="2" t="s">
        <v>1</v>
      </c>
      <c r="X120" s="2" t="s">
        <v>1</v>
      </c>
      <c r="Y120" s="2" t="s">
        <v>1</v>
      </c>
      <c r="Z120" s="2" t="s">
        <v>1</v>
      </c>
      <c r="AA120" s="2" t="s">
        <v>1</v>
      </c>
      <c r="AB120" s="2" t="s">
        <v>1</v>
      </c>
      <c r="AC120" s="2" t="s">
        <v>79</v>
      </c>
      <c r="AD120" s="2" t="s">
        <v>1</v>
      </c>
      <c r="AE120" s="2" t="s">
        <v>1</v>
      </c>
      <c r="AF120" s="2" t="s">
        <v>1</v>
      </c>
      <c r="AG120" s="2" t="s">
        <v>64</v>
      </c>
      <c r="AH120" s="2">
        <v>2022</v>
      </c>
      <c r="AI120" s="2">
        <v>11</v>
      </c>
      <c r="AJ120" s="2">
        <v>9</v>
      </c>
      <c r="AK120" s="2" t="s">
        <v>1</v>
      </c>
      <c r="AL120" s="2" t="s">
        <v>1</v>
      </c>
      <c r="AM120" s="2" t="s">
        <v>1</v>
      </c>
      <c r="AN120" s="2" t="s">
        <v>1</v>
      </c>
      <c r="AO120" s="2" t="s">
        <v>1</v>
      </c>
      <c r="AP120" s="2" t="s">
        <v>1</v>
      </c>
      <c r="AQ120" s="2">
        <v>1408</v>
      </c>
      <c r="AR120" s="2" t="s">
        <v>963</v>
      </c>
      <c r="AS120" s="3" t="str">
        <f>HYPERLINK("http://dx.doi.org/10.3390/land11091408","http://dx.doi.org/10.3390/land11091408")</f>
        <v>http://dx.doi.org/10.3390/land11091408</v>
      </c>
      <c r="AT120" s="2" t="s">
        <v>1</v>
      </c>
      <c r="AU120" s="2" t="s">
        <v>1</v>
      </c>
      <c r="AV120" s="2" t="s">
        <v>1</v>
      </c>
      <c r="AW120" s="2" t="s">
        <v>1</v>
      </c>
      <c r="AX120" s="2" t="s">
        <v>1</v>
      </c>
      <c r="AY120" s="2" t="s">
        <v>1</v>
      </c>
      <c r="AZ120" s="2" t="s">
        <v>1</v>
      </c>
      <c r="BA120" s="2" t="s">
        <v>1</v>
      </c>
      <c r="BB120" s="2" t="s">
        <v>1</v>
      </c>
      <c r="BC120" s="2" t="s">
        <v>1</v>
      </c>
      <c r="BD120" s="2" t="s">
        <v>1</v>
      </c>
      <c r="BE120" s="2" t="s">
        <v>1</v>
      </c>
      <c r="BF120" s="2" t="s">
        <v>962</v>
      </c>
      <c r="BG120" s="2" t="str">
        <f>HYPERLINK("https%3A%2F%2Fwww.webofscience.com%2Fwos%2Fwoscc%2Ffull-record%2FWOS:000856673600001","View Full Record in Web of Science")</f>
        <v>View Full Record in Web of Science</v>
      </c>
    </row>
    <row r="121" spans="1:59" ht="12.75" customHeight="1" x14ac:dyDescent="0.2">
      <c r="A121" s="2" t="s">
        <v>11</v>
      </c>
      <c r="B121" s="2" t="s">
        <v>961</v>
      </c>
      <c r="C121" s="2" t="s">
        <v>1</v>
      </c>
      <c r="D121" s="2" t="s">
        <v>1</v>
      </c>
      <c r="E121" s="2" t="s">
        <v>1</v>
      </c>
      <c r="F121" s="2" t="s">
        <v>960</v>
      </c>
      <c r="G121" s="2" t="s">
        <v>1</v>
      </c>
      <c r="H121" s="4" t="s">
        <v>959</v>
      </c>
      <c r="I121" s="2" t="s">
        <v>958</v>
      </c>
      <c r="J121" s="2" t="s">
        <v>1</v>
      </c>
      <c r="K121" s="2" t="s">
        <v>1</v>
      </c>
      <c r="L121" s="2" t="s">
        <v>1</v>
      </c>
      <c r="M121" s="2" t="s">
        <v>1</v>
      </c>
      <c r="N121" s="2" t="s">
        <v>957</v>
      </c>
      <c r="O121" s="2" t="s">
        <v>956</v>
      </c>
      <c r="P121" s="2" t="s">
        <v>1</v>
      </c>
      <c r="Q121" s="2" t="s">
        <v>1</v>
      </c>
      <c r="R121" s="2" t="s">
        <v>1</v>
      </c>
      <c r="S121" s="2" t="s">
        <v>1</v>
      </c>
      <c r="T121" s="2" t="s">
        <v>1</v>
      </c>
      <c r="U121" s="2" t="s">
        <v>1</v>
      </c>
      <c r="V121" s="2" t="s">
        <v>1</v>
      </c>
      <c r="W121" s="2" t="s">
        <v>1</v>
      </c>
      <c r="X121" s="2" t="s">
        <v>1</v>
      </c>
      <c r="Y121" s="2" t="s">
        <v>1</v>
      </c>
      <c r="Z121" s="2" t="s">
        <v>1</v>
      </c>
      <c r="AA121" s="2" t="s">
        <v>1</v>
      </c>
      <c r="AB121" s="2" t="s">
        <v>115</v>
      </c>
      <c r="AC121" s="2" t="s">
        <v>114</v>
      </c>
      <c r="AD121" s="2" t="s">
        <v>1</v>
      </c>
      <c r="AE121" s="2" t="s">
        <v>1</v>
      </c>
      <c r="AF121" s="2" t="s">
        <v>1</v>
      </c>
      <c r="AG121" s="2" t="s">
        <v>72</v>
      </c>
      <c r="AH121" s="2">
        <v>2022</v>
      </c>
      <c r="AI121" s="2">
        <v>139</v>
      </c>
      <c r="AJ121" s="2" t="s">
        <v>1</v>
      </c>
      <c r="AK121" s="2" t="s">
        <v>1</v>
      </c>
      <c r="AL121" s="2" t="s">
        <v>1</v>
      </c>
      <c r="AM121" s="2" t="s">
        <v>1</v>
      </c>
      <c r="AN121" s="2" t="s">
        <v>1</v>
      </c>
      <c r="AO121" s="2" t="s">
        <v>1</v>
      </c>
      <c r="AP121" s="2" t="s">
        <v>1</v>
      </c>
      <c r="AQ121" s="2">
        <v>108943</v>
      </c>
      <c r="AR121" s="2" t="s">
        <v>955</v>
      </c>
      <c r="AS121" s="3" t="str">
        <f>HYPERLINK("http://dx.doi.org/10.1016/j.ecolind.2022.108943","http://dx.doi.org/10.1016/j.ecolind.2022.108943")</f>
        <v>http://dx.doi.org/10.1016/j.ecolind.2022.108943</v>
      </c>
      <c r="AT121" s="2" t="s">
        <v>1</v>
      </c>
      <c r="AU121" s="2" t="s">
        <v>954</v>
      </c>
      <c r="AV121" s="2" t="s">
        <v>1</v>
      </c>
      <c r="AW121" s="2" t="s">
        <v>1</v>
      </c>
      <c r="AX121" s="2" t="s">
        <v>1</v>
      </c>
      <c r="AY121" s="2" t="s">
        <v>1</v>
      </c>
      <c r="AZ121" s="2" t="s">
        <v>1</v>
      </c>
      <c r="BA121" s="2" t="s">
        <v>1</v>
      </c>
      <c r="BB121" s="2" t="s">
        <v>1</v>
      </c>
      <c r="BC121" s="2" t="s">
        <v>1</v>
      </c>
      <c r="BD121" s="2" t="s">
        <v>1</v>
      </c>
      <c r="BE121" s="2" t="s">
        <v>1</v>
      </c>
      <c r="BF121" s="2" t="s">
        <v>953</v>
      </c>
      <c r="BG121" s="2" t="str">
        <f>HYPERLINK("https%3A%2F%2Fwww.webofscience.com%2Fwos%2Fwoscc%2Ffull-record%2FWOS:000804539200001","View Full Record in Web of Science")</f>
        <v>View Full Record in Web of Science</v>
      </c>
    </row>
    <row r="122" spans="1:59" ht="12.75" customHeight="1" x14ac:dyDescent="0.2">
      <c r="A122" s="2" t="s">
        <v>11</v>
      </c>
      <c r="B122" s="2" t="s">
        <v>952</v>
      </c>
      <c r="C122" s="2" t="s">
        <v>1</v>
      </c>
      <c r="D122" s="2" t="s">
        <v>1</v>
      </c>
      <c r="E122" s="2" t="s">
        <v>1</v>
      </c>
      <c r="F122" s="2" t="s">
        <v>951</v>
      </c>
      <c r="G122" s="2" t="s">
        <v>1</v>
      </c>
      <c r="H122" s="4" t="s">
        <v>950</v>
      </c>
      <c r="I122" s="2" t="s">
        <v>949</v>
      </c>
      <c r="J122" s="2" t="s">
        <v>1</v>
      </c>
      <c r="K122" s="2" t="s">
        <v>1</v>
      </c>
      <c r="L122" s="2" t="s">
        <v>1</v>
      </c>
      <c r="M122" s="2" t="s">
        <v>1</v>
      </c>
      <c r="N122" s="2" t="s">
        <v>948</v>
      </c>
      <c r="O122" s="2" t="s">
        <v>947</v>
      </c>
      <c r="P122" s="2" t="s">
        <v>1</v>
      </c>
      <c r="Q122" s="2" t="s">
        <v>1</v>
      </c>
      <c r="R122" s="2" t="s">
        <v>1</v>
      </c>
      <c r="S122" s="2" t="s">
        <v>1</v>
      </c>
      <c r="T122" s="2" t="s">
        <v>1</v>
      </c>
      <c r="U122" s="2" t="s">
        <v>1</v>
      </c>
      <c r="V122" s="2" t="s">
        <v>1</v>
      </c>
      <c r="W122" s="2" t="s">
        <v>1</v>
      </c>
      <c r="X122" s="2" t="s">
        <v>1</v>
      </c>
      <c r="Y122" s="2" t="s">
        <v>1</v>
      </c>
      <c r="Z122" s="2" t="s">
        <v>1</v>
      </c>
      <c r="AA122" s="2" t="s">
        <v>1</v>
      </c>
      <c r="AB122" s="2" t="s">
        <v>156</v>
      </c>
      <c r="AC122" s="2" t="s">
        <v>155</v>
      </c>
      <c r="AD122" s="2" t="s">
        <v>1</v>
      </c>
      <c r="AE122" s="2" t="s">
        <v>1</v>
      </c>
      <c r="AF122" s="2" t="s">
        <v>1</v>
      </c>
      <c r="AG122" s="2" t="s">
        <v>44</v>
      </c>
      <c r="AH122" s="2">
        <v>2022</v>
      </c>
      <c r="AI122" s="2">
        <v>275</v>
      </c>
      <c r="AJ122" s="2" t="s">
        <v>1</v>
      </c>
      <c r="AK122" s="2" t="s">
        <v>1</v>
      </c>
      <c r="AL122" s="2" t="s">
        <v>1</v>
      </c>
      <c r="AM122" s="2" t="s">
        <v>1</v>
      </c>
      <c r="AN122" s="2" t="s">
        <v>1</v>
      </c>
      <c r="AO122" s="2" t="s">
        <v>1</v>
      </c>
      <c r="AP122" s="2" t="s">
        <v>1</v>
      </c>
      <c r="AQ122" s="2">
        <v>109782</v>
      </c>
      <c r="AR122" s="2" t="s">
        <v>946</v>
      </c>
      <c r="AS122" s="3" t="str">
        <f>HYPERLINK("http://dx.doi.org/10.1016/j.biocon.2022.109782","http://dx.doi.org/10.1016/j.biocon.2022.109782")</f>
        <v>http://dx.doi.org/10.1016/j.biocon.2022.109782</v>
      </c>
      <c r="AT122" s="2" t="s">
        <v>1</v>
      </c>
      <c r="AU122" s="2" t="s">
        <v>223</v>
      </c>
      <c r="AV122" s="2" t="s">
        <v>1</v>
      </c>
      <c r="AW122" s="2" t="s">
        <v>1</v>
      </c>
      <c r="AX122" s="2" t="s">
        <v>1</v>
      </c>
      <c r="AY122" s="2" t="s">
        <v>1</v>
      </c>
      <c r="AZ122" s="2" t="s">
        <v>1</v>
      </c>
      <c r="BA122" s="2" t="s">
        <v>1</v>
      </c>
      <c r="BB122" s="2" t="s">
        <v>1</v>
      </c>
      <c r="BC122" s="2" t="s">
        <v>1</v>
      </c>
      <c r="BD122" s="2" t="s">
        <v>1</v>
      </c>
      <c r="BE122" s="2" t="s">
        <v>1</v>
      </c>
      <c r="BF122" s="2" t="s">
        <v>945</v>
      </c>
      <c r="BG122" s="2" t="str">
        <f>HYPERLINK("https%3A%2F%2Fwww.webofscience.com%2Fwos%2Fwoscc%2Ffull-record%2FWOS:000933332500005","View Full Record in Web of Science")</f>
        <v>View Full Record in Web of Science</v>
      </c>
    </row>
    <row r="123" spans="1:59" ht="12.75" customHeight="1" x14ac:dyDescent="0.2">
      <c r="A123" s="2" t="s">
        <v>11</v>
      </c>
      <c r="B123" s="2" t="s">
        <v>944</v>
      </c>
      <c r="C123" s="2" t="s">
        <v>1</v>
      </c>
      <c r="D123" s="2" t="s">
        <v>1</v>
      </c>
      <c r="E123" s="2" t="s">
        <v>1</v>
      </c>
      <c r="F123" s="2" t="s">
        <v>943</v>
      </c>
      <c r="G123" s="2" t="s">
        <v>1</v>
      </c>
      <c r="H123" s="4" t="s">
        <v>942</v>
      </c>
      <c r="I123" s="2" t="s">
        <v>941</v>
      </c>
      <c r="J123" s="2" t="s">
        <v>1</v>
      </c>
      <c r="K123" s="2" t="s">
        <v>1</v>
      </c>
      <c r="L123" s="2" t="s">
        <v>1</v>
      </c>
      <c r="M123" s="2" t="s">
        <v>1</v>
      </c>
      <c r="N123" s="2" t="s">
        <v>1</v>
      </c>
      <c r="O123" s="2" t="s">
        <v>1</v>
      </c>
      <c r="P123" s="2" t="s">
        <v>1</v>
      </c>
      <c r="Q123" s="2" t="s">
        <v>1</v>
      </c>
      <c r="R123" s="2" t="s">
        <v>1</v>
      </c>
      <c r="S123" s="2" t="s">
        <v>1</v>
      </c>
      <c r="T123" s="2" t="s">
        <v>1</v>
      </c>
      <c r="U123" s="2" t="s">
        <v>1</v>
      </c>
      <c r="V123" s="2" t="s">
        <v>1</v>
      </c>
      <c r="W123" s="2" t="s">
        <v>1</v>
      </c>
      <c r="X123" s="2" t="s">
        <v>1</v>
      </c>
      <c r="Y123" s="2" t="s">
        <v>1</v>
      </c>
      <c r="Z123" s="2" t="s">
        <v>1</v>
      </c>
      <c r="AA123" s="2" t="s">
        <v>1</v>
      </c>
      <c r="AB123" s="2" t="s">
        <v>940</v>
      </c>
      <c r="AC123" s="2" t="s">
        <v>1</v>
      </c>
      <c r="AD123" s="2" t="s">
        <v>1</v>
      </c>
      <c r="AE123" s="2" t="s">
        <v>1</v>
      </c>
      <c r="AF123" s="2" t="s">
        <v>1</v>
      </c>
      <c r="AG123" s="2" t="s">
        <v>72</v>
      </c>
      <c r="AH123" s="2">
        <v>2022</v>
      </c>
      <c r="AI123" s="2">
        <v>17</v>
      </c>
      <c r="AJ123" s="2">
        <v>2</v>
      </c>
      <c r="AK123" s="2" t="s">
        <v>1</v>
      </c>
      <c r="AL123" s="2" t="s">
        <v>1</v>
      </c>
      <c r="AM123" s="2" t="s">
        <v>1</v>
      </c>
      <c r="AN123" s="2" t="s">
        <v>1</v>
      </c>
      <c r="AO123" s="2">
        <v>171</v>
      </c>
      <c r="AP123" s="2">
        <v>191</v>
      </c>
      <c r="AQ123" s="2" t="s">
        <v>1</v>
      </c>
      <c r="AR123" s="2" t="s">
        <v>939</v>
      </c>
      <c r="AS123" s="3" t="str">
        <f>HYPERLINK("http://dx.doi.org/10.53936/afjare.2022.17(2).12","http://dx.doi.org/10.53936/afjare.2022.17(2).12")</f>
        <v>http://dx.doi.org/10.53936/afjare.2022.17(2).12</v>
      </c>
      <c r="AT123" s="2" t="s">
        <v>1</v>
      </c>
      <c r="AU123" s="2" t="s">
        <v>1</v>
      </c>
      <c r="AV123" s="2" t="s">
        <v>1</v>
      </c>
      <c r="AW123" s="2" t="s">
        <v>1</v>
      </c>
      <c r="AX123" s="2" t="s">
        <v>1</v>
      </c>
      <c r="AY123" s="2" t="s">
        <v>1</v>
      </c>
      <c r="AZ123" s="2" t="s">
        <v>1</v>
      </c>
      <c r="BA123" s="2" t="s">
        <v>1</v>
      </c>
      <c r="BB123" s="2" t="s">
        <v>1</v>
      </c>
      <c r="BC123" s="2" t="s">
        <v>1</v>
      </c>
      <c r="BD123" s="2" t="s">
        <v>1</v>
      </c>
      <c r="BE123" s="2" t="s">
        <v>1</v>
      </c>
      <c r="BF123" s="2" t="s">
        <v>938</v>
      </c>
      <c r="BG123" s="2" t="str">
        <f>HYPERLINK("https%3A%2F%2Fwww.webofscience.com%2Fwos%2Fwoscc%2Ffull-record%2FWOS:000889610900003","View Full Record in Web of Science")</f>
        <v>View Full Record in Web of Science</v>
      </c>
    </row>
    <row r="124" spans="1:59" ht="12.75" customHeight="1" x14ac:dyDescent="0.2">
      <c r="A124" s="2" t="s">
        <v>11</v>
      </c>
      <c r="B124" s="2" t="s">
        <v>937</v>
      </c>
      <c r="C124" s="2" t="s">
        <v>1</v>
      </c>
      <c r="D124" s="2" t="s">
        <v>1</v>
      </c>
      <c r="E124" s="2" t="s">
        <v>1</v>
      </c>
      <c r="F124" s="2" t="s">
        <v>936</v>
      </c>
      <c r="G124" s="2" t="s">
        <v>1</v>
      </c>
      <c r="H124" s="4" t="s">
        <v>935</v>
      </c>
      <c r="I124" s="2" t="s">
        <v>934</v>
      </c>
      <c r="J124" s="2" t="s">
        <v>1</v>
      </c>
      <c r="K124" s="2" t="s">
        <v>1</v>
      </c>
      <c r="L124" s="2" t="s">
        <v>1</v>
      </c>
      <c r="M124" s="2" t="s">
        <v>1</v>
      </c>
      <c r="N124" s="2" t="s">
        <v>1</v>
      </c>
      <c r="O124" s="2" t="s">
        <v>933</v>
      </c>
      <c r="P124" s="2" t="s">
        <v>1</v>
      </c>
      <c r="Q124" s="2" t="s">
        <v>1</v>
      </c>
      <c r="R124" s="2" t="s">
        <v>1</v>
      </c>
      <c r="S124" s="2" t="s">
        <v>1</v>
      </c>
      <c r="T124" s="2" t="s">
        <v>1</v>
      </c>
      <c r="U124" s="2" t="s">
        <v>1</v>
      </c>
      <c r="V124" s="2" t="s">
        <v>1</v>
      </c>
      <c r="W124" s="2" t="s">
        <v>1</v>
      </c>
      <c r="X124" s="2" t="s">
        <v>1</v>
      </c>
      <c r="Y124" s="2" t="s">
        <v>1</v>
      </c>
      <c r="Z124" s="2" t="s">
        <v>1</v>
      </c>
      <c r="AA124" s="2" t="s">
        <v>1</v>
      </c>
      <c r="AB124" s="2" t="s">
        <v>1</v>
      </c>
      <c r="AC124" s="2" t="s">
        <v>79</v>
      </c>
      <c r="AD124" s="2" t="s">
        <v>1</v>
      </c>
      <c r="AE124" s="2" t="s">
        <v>1</v>
      </c>
      <c r="AF124" s="2" t="s">
        <v>1</v>
      </c>
      <c r="AG124" s="2" t="s">
        <v>44</v>
      </c>
      <c r="AH124" s="2">
        <v>2022</v>
      </c>
      <c r="AI124" s="2">
        <v>11</v>
      </c>
      <c r="AJ124" s="2">
        <v>11</v>
      </c>
      <c r="AK124" s="2" t="s">
        <v>1</v>
      </c>
      <c r="AL124" s="2" t="s">
        <v>1</v>
      </c>
      <c r="AM124" s="2" t="s">
        <v>1</v>
      </c>
      <c r="AN124" s="2" t="s">
        <v>1</v>
      </c>
      <c r="AO124" s="2" t="s">
        <v>1</v>
      </c>
      <c r="AP124" s="2" t="s">
        <v>1</v>
      </c>
      <c r="AQ124" s="2">
        <v>2056</v>
      </c>
      <c r="AR124" s="2" t="s">
        <v>932</v>
      </c>
      <c r="AS124" s="3" t="str">
        <f>HYPERLINK("http://dx.doi.org/10.3390/land11112056","http://dx.doi.org/10.3390/land11112056")</f>
        <v>http://dx.doi.org/10.3390/land11112056</v>
      </c>
      <c r="AT124" s="2" t="s">
        <v>1</v>
      </c>
      <c r="AU124" s="2" t="s">
        <v>1</v>
      </c>
      <c r="AV124" s="2" t="s">
        <v>1</v>
      </c>
      <c r="AW124" s="2" t="s">
        <v>1</v>
      </c>
      <c r="AX124" s="2" t="s">
        <v>1</v>
      </c>
      <c r="AY124" s="2" t="s">
        <v>1</v>
      </c>
      <c r="AZ124" s="2" t="s">
        <v>1</v>
      </c>
      <c r="BA124" s="2" t="s">
        <v>1</v>
      </c>
      <c r="BB124" s="2" t="s">
        <v>1</v>
      </c>
      <c r="BC124" s="2" t="s">
        <v>1</v>
      </c>
      <c r="BD124" s="2" t="s">
        <v>1</v>
      </c>
      <c r="BE124" s="2" t="s">
        <v>1</v>
      </c>
      <c r="BF124" s="2" t="s">
        <v>931</v>
      </c>
      <c r="BG124" s="2" t="str">
        <f>HYPERLINK("https%3A%2F%2Fwww.webofscience.com%2Fwos%2Fwoscc%2Ffull-record%2FWOS:000895340700001","View Full Record in Web of Science")</f>
        <v>View Full Record in Web of Science</v>
      </c>
    </row>
    <row r="125" spans="1:59" ht="12.75" customHeight="1" x14ac:dyDescent="0.2">
      <c r="A125" s="2" t="s">
        <v>11</v>
      </c>
      <c r="B125" s="2" t="s">
        <v>930</v>
      </c>
      <c r="C125" s="2" t="s">
        <v>1</v>
      </c>
      <c r="D125" s="2" t="s">
        <v>1</v>
      </c>
      <c r="E125" s="2" t="s">
        <v>1</v>
      </c>
      <c r="F125" s="2" t="s">
        <v>929</v>
      </c>
      <c r="G125" s="2" t="s">
        <v>1</v>
      </c>
      <c r="H125" s="4" t="s">
        <v>928</v>
      </c>
      <c r="I125" s="2" t="s">
        <v>927</v>
      </c>
      <c r="J125" s="2" t="s">
        <v>1</v>
      </c>
      <c r="K125" s="2" t="s">
        <v>1</v>
      </c>
      <c r="L125" s="2" t="s">
        <v>1</v>
      </c>
      <c r="M125" s="2" t="s">
        <v>1</v>
      </c>
      <c r="N125" s="2" t="s">
        <v>1</v>
      </c>
      <c r="O125" s="2" t="s">
        <v>926</v>
      </c>
      <c r="P125" s="2" t="s">
        <v>1</v>
      </c>
      <c r="Q125" s="2" t="s">
        <v>1</v>
      </c>
      <c r="R125" s="2" t="s">
        <v>1</v>
      </c>
      <c r="S125" s="2" t="s">
        <v>1</v>
      </c>
      <c r="T125" s="2" t="s">
        <v>1</v>
      </c>
      <c r="U125" s="2" t="s">
        <v>1</v>
      </c>
      <c r="V125" s="2" t="s">
        <v>1</v>
      </c>
      <c r="W125" s="2" t="s">
        <v>1</v>
      </c>
      <c r="X125" s="2" t="s">
        <v>1</v>
      </c>
      <c r="Y125" s="2" t="s">
        <v>1</v>
      </c>
      <c r="Z125" s="2" t="s">
        <v>1</v>
      </c>
      <c r="AA125" s="2" t="s">
        <v>1</v>
      </c>
      <c r="AB125" s="2" t="s">
        <v>459</v>
      </c>
      <c r="AC125" s="2" t="s">
        <v>458</v>
      </c>
      <c r="AD125" s="2" t="s">
        <v>1</v>
      </c>
      <c r="AE125" s="2" t="s">
        <v>1</v>
      </c>
      <c r="AF125" s="2" t="s">
        <v>1</v>
      </c>
      <c r="AG125" s="2" t="s">
        <v>296</v>
      </c>
      <c r="AH125" s="2">
        <v>2022</v>
      </c>
      <c r="AI125" s="2">
        <v>95</v>
      </c>
      <c r="AJ125" s="2" t="s">
        <v>1</v>
      </c>
      <c r="AK125" s="2" t="s">
        <v>1</v>
      </c>
      <c r="AL125" s="2" t="s">
        <v>1</v>
      </c>
      <c r="AM125" s="2" t="s">
        <v>1</v>
      </c>
      <c r="AN125" s="2" t="s">
        <v>1</v>
      </c>
      <c r="AO125" s="2" t="s">
        <v>1</v>
      </c>
      <c r="AP125" s="2" t="s">
        <v>1</v>
      </c>
      <c r="AQ125" s="2">
        <v>106792</v>
      </c>
      <c r="AR125" s="2" t="s">
        <v>925</v>
      </c>
      <c r="AS125" s="3" t="str">
        <f>HYPERLINK("http://dx.doi.org/10.1016/j.eiar.2022.106792","http://dx.doi.org/10.1016/j.eiar.2022.106792")</f>
        <v>http://dx.doi.org/10.1016/j.eiar.2022.106792</v>
      </c>
      <c r="AT125" s="2" t="s">
        <v>1</v>
      </c>
      <c r="AU125" s="2" t="s">
        <v>643</v>
      </c>
      <c r="AV125" s="2" t="s">
        <v>1</v>
      </c>
      <c r="AW125" s="2" t="s">
        <v>1</v>
      </c>
      <c r="AX125" s="2" t="s">
        <v>1</v>
      </c>
      <c r="AY125" s="2" t="s">
        <v>1</v>
      </c>
      <c r="AZ125" s="2" t="s">
        <v>1</v>
      </c>
      <c r="BA125" s="2" t="s">
        <v>1</v>
      </c>
      <c r="BB125" s="2" t="s">
        <v>1</v>
      </c>
      <c r="BC125" s="2" t="s">
        <v>1</v>
      </c>
      <c r="BD125" s="2" t="s">
        <v>1</v>
      </c>
      <c r="BE125" s="2" t="s">
        <v>1</v>
      </c>
      <c r="BF125" s="2" t="s">
        <v>924</v>
      </c>
      <c r="BG125" s="2" t="str">
        <f>HYPERLINK("https%3A%2F%2Fwww.webofscience.com%2Fwos%2Fwoscc%2Ffull-record%2FWOS:000793470600004","View Full Record in Web of Science")</f>
        <v>View Full Record in Web of Science</v>
      </c>
    </row>
    <row r="126" spans="1:59" ht="12.75" customHeight="1" x14ac:dyDescent="0.2">
      <c r="A126" s="2" t="s">
        <v>11</v>
      </c>
      <c r="B126" s="2" t="s">
        <v>923</v>
      </c>
      <c r="C126" s="2" t="s">
        <v>1</v>
      </c>
      <c r="D126" s="2" t="s">
        <v>1</v>
      </c>
      <c r="E126" s="2" t="s">
        <v>1</v>
      </c>
      <c r="F126" s="2" t="s">
        <v>922</v>
      </c>
      <c r="G126" s="2" t="s">
        <v>1</v>
      </c>
      <c r="H126" s="4" t="s">
        <v>921</v>
      </c>
      <c r="I126" s="2" t="s">
        <v>920</v>
      </c>
      <c r="J126" s="2" t="s">
        <v>1</v>
      </c>
      <c r="K126" s="2" t="s">
        <v>1</v>
      </c>
      <c r="L126" s="2" t="s">
        <v>1</v>
      </c>
      <c r="M126" s="2" t="s">
        <v>1</v>
      </c>
      <c r="N126" s="2" t="s">
        <v>1</v>
      </c>
      <c r="O126" s="2" t="s">
        <v>919</v>
      </c>
      <c r="P126" s="2" t="s">
        <v>1</v>
      </c>
      <c r="Q126" s="2" t="s">
        <v>1</v>
      </c>
      <c r="R126" s="2" t="s">
        <v>1</v>
      </c>
      <c r="S126" s="2" t="s">
        <v>1</v>
      </c>
      <c r="T126" s="2" t="s">
        <v>1</v>
      </c>
      <c r="U126" s="2" t="s">
        <v>1</v>
      </c>
      <c r="V126" s="2" t="s">
        <v>1</v>
      </c>
      <c r="W126" s="2" t="s">
        <v>1</v>
      </c>
      <c r="X126" s="2" t="s">
        <v>1</v>
      </c>
      <c r="Y126" s="2" t="s">
        <v>1</v>
      </c>
      <c r="Z126" s="2" t="s">
        <v>1</v>
      </c>
      <c r="AA126" s="2" t="s">
        <v>1</v>
      </c>
      <c r="AB126" s="2" t="s">
        <v>918</v>
      </c>
      <c r="AC126" s="2" t="s">
        <v>1</v>
      </c>
      <c r="AD126" s="2" t="s">
        <v>1</v>
      </c>
      <c r="AE126" s="2" t="s">
        <v>1</v>
      </c>
      <c r="AF126" s="2" t="s">
        <v>1</v>
      </c>
      <c r="AG126" s="2" t="s">
        <v>125</v>
      </c>
      <c r="AH126" s="2">
        <v>2022</v>
      </c>
      <c r="AI126" s="2">
        <v>27</v>
      </c>
      <c r="AJ126" s="2">
        <v>4</v>
      </c>
      <c r="AK126" s="2" t="s">
        <v>1</v>
      </c>
      <c r="AL126" s="2" t="s">
        <v>1</v>
      </c>
      <c r="AM126" s="2" t="s">
        <v>1</v>
      </c>
      <c r="AN126" s="2" t="s">
        <v>1</v>
      </c>
      <c r="AO126" s="2" t="s">
        <v>1</v>
      </c>
      <c r="AP126" s="2" t="s">
        <v>1</v>
      </c>
      <c r="AQ126" s="2">
        <v>3</v>
      </c>
      <c r="AR126" s="2" t="s">
        <v>917</v>
      </c>
      <c r="AS126" s="3" t="str">
        <f>HYPERLINK("http://dx.doi.org/10.5751/ES-13325-270403","http://dx.doi.org/10.5751/ES-13325-270403")</f>
        <v>http://dx.doi.org/10.5751/ES-13325-270403</v>
      </c>
      <c r="AT126" s="2" t="s">
        <v>1</v>
      </c>
      <c r="AU126" s="2" t="s">
        <v>1</v>
      </c>
      <c r="AV126" s="2" t="s">
        <v>1</v>
      </c>
      <c r="AW126" s="2" t="s">
        <v>1</v>
      </c>
      <c r="AX126" s="2" t="s">
        <v>1</v>
      </c>
      <c r="AY126" s="2" t="s">
        <v>1</v>
      </c>
      <c r="AZ126" s="2" t="s">
        <v>1</v>
      </c>
      <c r="BA126" s="2" t="s">
        <v>1</v>
      </c>
      <c r="BB126" s="2" t="s">
        <v>1</v>
      </c>
      <c r="BC126" s="2" t="s">
        <v>1</v>
      </c>
      <c r="BD126" s="2" t="s">
        <v>1</v>
      </c>
      <c r="BE126" s="2" t="s">
        <v>1</v>
      </c>
      <c r="BF126" s="2" t="s">
        <v>916</v>
      </c>
      <c r="BG126" s="2" t="str">
        <f>HYPERLINK("https%3A%2F%2Fwww.webofscience.com%2Fwos%2Fwoscc%2Ffull-record%2FWOS:000877017100003","View Full Record in Web of Science")</f>
        <v>View Full Record in Web of Science</v>
      </c>
    </row>
    <row r="127" spans="1:59" ht="12.75" customHeight="1" x14ac:dyDescent="0.2">
      <c r="A127" s="2" t="s">
        <v>11</v>
      </c>
      <c r="B127" s="2" t="s">
        <v>915</v>
      </c>
      <c r="C127" s="2" t="s">
        <v>1</v>
      </c>
      <c r="D127" s="2" t="s">
        <v>1</v>
      </c>
      <c r="E127" s="2" t="s">
        <v>1</v>
      </c>
      <c r="F127" s="2" t="s">
        <v>914</v>
      </c>
      <c r="G127" s="2" t="s">
        <v>1</v>
      </c>
      <c r="H127" s="4" t="s">
        <v>913</v>
      </c>
      <c r="I127" s="2" t="s">
        <v>912</v>
      </c>
      <c r="J127" s="2" t="s">
        <v>1</v>
      </c>
      <c r="K127" s="2" t="s">
        <v>1</v>
      </c>
      <c r="L127" s="2" t="s">
        <v>1</v>
      </c>
      <c r="M127" s="2" t="s">
        <v>1</v>
      </c>
      <c r="N127" s="2" t="s">
        <v>911</v>
      </c>
      <c r="O127" s="2" t="s">
        <v>910</v>
      </c>
      <c r="P127" s="2" t="s">
        <v>1</v>
      </c>
      <c r="Q127" s="2" t="s">
        <v>1</v>
      </c>
      <c r="R127" s="2" t="s">
        <v>1</v>
      </c>
      <c r="S127" s="2" t="s">
        <v>1</v>
      </c>
      <c r="T127" s="2" t="s">
        <v>1</v>
      </c>
      <c r="U127" s="2" t="s">
        <v>1</v>
      </c>
      <c r="V127" s="2" t="s">
        <v>1</v>
      </c>
      <c r="W127" s="2" t="s">
        <v>1</v>
      </c>
      <c r="X127" s="2" t="s">
        <v>1</v>
      </c>
      <c r="Y127" s="2" t="s">
        <v>1</v>
      </c>
      <c r="Z127" s="2" t="s">
        <v>1</v>
      </c>
      <c r="AA127" s="2" t="s">
        <v>1</v>
      </c>
      <c r="AB127" s="2" t="s">
        <v>246</v>
      </c>
      <c r="AC127" s="2" t="s">
        <v>245</v>
      </c>
      <c r="AD127" s="2" t="s">
        <v>1</v>
      </c>
      <c r="AE127" s="2" t="s">
        <v>1</v>
      </c>
      <c r="AF127" s="2" t="s">
        <v>1</v>
      </c>
      <c r="AG127" s="2" t="s">
        <v>44</v>
      </c>
      <c r="AH127" s="2">
        <v>2022</v>
      </c>
      <c r="AI127" s="2">
        <v>194</v>
      </c>
      <c r="AJ127" s="2">
        <v>11</v>
      </c>
      <c r="AK127" s="2" t="s">
        <v>1</v>
      </c>
      <c r="AL127" s="2" t="s">
        <v>1</v>
      </c>
      <c r="AM127" s="2" t="s">
        <v>1</v>
      </c>
      <c r="AN127" s="2" t="s">
        <v>1</v>
      </c>
      <c r="AO127" s="2" t="s">
        <v>1</v>
      </c>
      <c r="AP127" s="2" t="s">
        <v>1</v>
      </c>
      <c r="AQ127" s="2">
        <v>801</v>
      </c>
      <c r="AR127" s="2" t="s">
        <v>909</v>
      </c>
      <c r="AS127" s="3" t="str">
        <f>HYPERLINK("http://dx.doi.org/10.1007/s10661-022-10486-x","http://dx.doi.org/10.1007/s10661-022-10486-x")</f>
        <v>http://dx.doi.org/10.1007/s10661-022-10486-x</v>
      </c>
      <c r="AT127" s="2" t="s">
        <v>1</v>
      </c>
      <c r="AU127" s="2" t="s">
        <v>1</v>
      </c>
      <c r="AV127" s="2" t="s">
        <v>1</v>
      </c>
      <c r="AW127" s="2" t="s">
        <v>1</v>
      </c>
      <c r="AX127" s="2" t="s">
        <v>1</v>
      </c>
      <c r="AY127" s="2" t="s">
        <v>1</v>
      </c>
      <c r="AZ127" s="2" t="s">
        <v>1</v>
      </c>
      <c r="BA127" s="2">
        <v>36121516</v>
      </c>
      <c r="BB127" s="2" t="s">
        <v>1</v>
      </c>
      <c r="BC127" s="2" t="s">
        <v>1</v>
      </c>
      <c r="BD127" s="2" t="s">
        <v>1</v>
      </c>
      <c r="BE127" s="2" t="s">
        <v>1</v>
      </c>
      <c r="BF127" s="2" t="s">
        <v>908</v>
      </c>
      <c r="BG127" s="2" t="str">
        <f>HYPERLINK("https%3A%2F%2Fwww.webofscience.com%2Fwos%2Fwoscc%2Ffull-record%2FWOS:000855464200007","View Full Record in Web of Science")</f>
        <v>View Full Record in Web of Science</v>
      </c>
    </row>
    <row r="128" spans="1:59" ht="12.75" customHeight="1" x14ac:dyDescent="0.2">
      <c r="A128" s="2" t="s">
        <v>11</v>
      </c>
      <c r="B128" s="2" t="s">
        <v>907</v>
      </c>
      <c r="C128" s="2" t="s">
        <v>1</v>
      </c>
      <c r="D128" s="2" t="s">
        <v>1</v>
      </c>
      <c r="E128" s="2" t="s">
        <v>1</v>
      </c>
      <c r="F128" s="2" t="s">
        <v>906</v>
      </c>
      <c r="G128" s="2" t="s">
        <v>1</v>
      </c>
      <c r="H128" s="4" t="s">
        <v>905</v>
      </c>
      <c r="I128" s="2" t="s">
        <v>904</v>
      </c>
      <c r="J128" s="2" t="s">
        <v>1</v>
      </c>
      <c r="K128" s="2" t="s">
        <v>1</v>
      </c>
      <c r="L128" s="2" t="s">
        <v>1</v>
      </c>
      <c r="M128" s="2" t="s">
        <v>1</v>
      </c>
      <c r="N128" s="2" t="s">
        <v>903</v>
      </c>
      <c r="O128" s="2" t="s">
        <v>1</v>
      </c>
      <c r="P128" s="2" t="s">
        <v>1</v>
      </c>
      <c r="Q128" s="2" t="s">
        <v>1</v>
      </c>
      <c r="R128" s="2" t="s">
        <v>1</v>
      </c>
      <c r="S128" s="2" t="s">
        <v>1</v>
      </c>
      <c r="T128" s="2" t="s">
        <v>1</v>
      </c>
      <c r="U128" s="2" t="s">
        <v>1</v>
      </c>
      <c r="V128" s="2" t="s">
        <v>1</v>
      </c>
      <c r="W128" s="2" t="s">
        <v>1</v>
      </c>
      <c r="X128" s="2" t="s">
        <v>1</v>
      </c>
      <c r="Y128" s="2" t="s">
        <v>1</v>
      </c>
      <c r="Z128" s="2" t="s">
        <v>1</v>
      </c>
      <c r="AA128" s="2" t="s">
        <v>1</v>
      </c>
      <c r="AB128" s="2" t="s">
        <v>1</v>
      </c>
      <c r="AC128" s="2" t="s">
        <v>15</v>
      </c>
      <c r="AD128" s="2" t="s">
        <v>1</v>
      </c>
      <c r="AE128" s="2" t="s">
        <v>1</v>
      </c>
      <c r="AF128" s="2" t="s">
        <v>1</v>
      </c>
      <c r="AG128" s="2" t="s">
        <v>296</v>
      </c>
      <c r="AH128" s="2">
        <v>2022</v>
      </c>
      <c r="AI128" s="2">
        <v>14</v>
      </c>
      <c r="AJ128" s="2">
        <v>14</v>
      </c>
      <c r="AK128" s="2" t="s">
        <v>1</v>
      </c>
      <c r="AL128" s="2" t="s">
        <v>1</v>
      </c>
      <c r="AM128" s="2" t="s">
        <v>1</v>
      </c>
      <c r="AN128" s="2" t="s">
        <v>1</v>
      </c>
      <c r="AO128" s="2" t="s">
        <v>1</v>
      </c>
      <c r="AP128" s="2" t="s">
        <v>1</v>
      </c>
      <c r="AQ128" s="2">
        <v>8551</v>
      </c>
      <c r="AR128" s="2" t="s">
        <v>902</v>
      </c>
      <c r="AS128" s="3" t="str">
        <f>HYPERLINK("http://dx.doi.org/10.3390/su14148551","http://dx.doi.org/10.3390/su14148551")</f>
        <v>http://dx.doi.org/10.3390/su14148551</v>
      </c>
      <c r="AT128" s="2" t="s">
        <v>1</v>
      </c>
      <c r="AU128" s="2" t="s">
        <v>1</v>
      </c>
      <c r="AV128" s="2" t="s">
        <v>1</v>
      </c>
      <c r="AW128" s="2" t="s">
        <v>1</v>
      </c>
      <c r="AX128" s="2" t="s">
        <v>1</v>
      </c>
      <c r="AY128" s="2" t="s">
        <v>1</v>
      </c>
      <c r="AZ128" s="2" t="s">
        <v>1</v>
      </c>
      <c r="BA128" s="2" t="s">
        <v>1</v>
      </c>
      <c r="BB128" s="2" t="s">
        <v>1</v>
      </c>
      <c r="BC128" s="2" t="s">
        <v>1</v>
      </c>
      <c r="BD128" s="2" t="s">
        <v>1</v>
      </c>
      <c r="BE128" s="2" t="s">
        <v>1</v>
      </c>
      <c r="BF128" s="2" t="s">
        <v>901</v>
      </c>
      <c r="BG128" s="2" t="str">
        <f>HYPERLINK("https%3A%2F%2Fwww.webofscience.com%2Fwos%2Fwoscc%2Ffull-record%2FWOS:000833879700001","View Full Record in Web of Science")</f>
        <v>View Full Record in Web of Science</v>
      </c>
    </row>
    <row r="129" spans="1:59" ht="12.75" customHeight="1" x14ac:dyDescent="0.2">
      <c r="A129" s="2" t="s">
        <v>11</v>
      </c>
      <c r="B129" s="2" t="s">
        <v>900</v>
      </c>
      <c r="C129" s="2" t="s">
        <v>1</v>
      </c>
      <c r="D129" s="2" t="s">
        <v>1</v>
      </c>
      <c r="E129" s="2" t="s">
        <v>1</v>
      </c>
      <c r="F129" s="2" t="s">
        <v>899</v>
      </c>
      <c r="G129" s="2" t="s">
        <v>1</v>
      </c>
      <c r="H129" s="4" t="s">
        <v>898</v>
      </c>
      <c r="I129" s="2" t="s">
        <v>897</v>
      </c>
      <c r="J129" s="2" t="s">
        <v>1</v>
      </c>
      <c r="K129" s="2" t="s">
        <v>1</v>
      </c>
      <c r="L129" s="2" t="s">
        <v>1</v>
      </c>
      <c r="M129" s="2" t="s">
        <v>1</v>
      </c>
      <c r="N129" s="2" t="s">
        <v>1</v>
      </c>
      <c r="O129" s="2" t="s">
        <v>896</v>
      </c>
      <c r="P129" s="2" t="s">
        <v>1</v>
      </c>
      <c r="Q129" s="2" t="s">
        <v>1</v>
      </c>
      <c r="R129" s="2" t="s">
        <v>1</v>
      </c>
      <c r="S129" s="2" t="s">
        <v>1</v>
      </c>
      <c r="T129" s="2" t="s">
        <v>1</v>
      </c>
      <c r="U129" s="2" t="s">
        <v>1</v>
      </c>
      <c r="V129" s="2" t="s">
        <v>1</v>
      </c>
      <c r="W129" s="2" t="s">
        <v>1</v>
      </c>
      <c r="X129" s="2" t="s">
        <v>1</v>
      </c>
      <c r="Y129" s="2" t="s">
        <v>1</v>
      </c>
      <c r="Z129" s="2" t="s">
        <v>1</v>
      </c>
      <c r="AA129" s="2" t="s">
        <v>1</v>
      </c>
      <c r="AB129" s="2" t="s">
        <v>246</v>
      </c>
      <c r="AC129" s="2" t="s">
        <v>245</v>
      </c>
      <c r="AD129" s="2" t="s">
        <v>1</v>
      </c>
      <c r="AE129" s="2" t="s">
        <v>1</v>
      </c>
      <c r="AF129" s="2" t="s">
        <v>1</v>
      </c>
      <c r="AG129" s="2" t="s">
        <v>33</v>
      </c>
      <c r="AH129" s="2">
        <v>2021</v>
      </c>
      <c r="AI129" s="2">
        <v>193</v>
      </c>
      <c r="AJ129" s="2">
        <v>12</v>
      </c>
      <c r="AK129" s="2" t="s">
        <v>1</v>
      </c>
      <c r="AL129" s="2" t="s">
        <v>1</v>
      </c>
      <c r="AM129" s="2" t="s">
        <v>1</v>
      </c>
      <c r="AN129" s="2" t="s">
        <v>1</v>
      </c>
      <c r="AO129" s="2" t="s">
        <v>1</v>
      </c>
      <c r="AP129" s="2" t="s">
        <v>1</v>
      </c>
      <c r="AQ129" s="2">
        <v>848</v>
      </c>
      <c r="AR129" s="2" t="s">
        <v>895</v>
      </c>
      <c r="AS129" s="3" t="str">
        <f>HYPERLINK("http://dx.doi.org/10.1007/s10661-021-09642-6","http://dx.doi.org/10.1007/s10661-021-09642-6")</f>
        <v>http://dx.doi.org/10.1007/s10661-021-09642-6</v>
      </c>
      <c r="AT129" s="2" t="s">
        <v>1</v>
      </c>
      <c r="AU129" s="2" t="s">
        <v>1</v>
      </c>
      <c r="AV129" s="2" t="s">
        <v>1</v>
      </c>
      <c r="AW129" s="2" t="s">
        <v>1</v>
      </c>
      <c r="AX129" s="2" t="s">
        <v>1</v>
      </c>
      <c r="AY129" s="2" t="s">
        <v>1</v>
      </c>
      <c r="AZ129" s="2" t="s">
        <v>1</v>
      </c>
      <c r="BA129" s="2">
        <v>34839397</v>
      </c>
      <c r="BB129" s="2" t="s">
        <v>1</v>
      </c>
      <c r="BC129" s="2" t="s">
        <v>1</v>
      </c>
      <c r="BD129" s="2" t="s">
        <v>1</v>
      </c>
      <c r="BE129" s="2" t="s">
        <v>1</v>
      </c>
      <c r="BF129" s="2" t="s">
        <v>894</v>
      </c>
      <c r="BG129" s="2" t="str">
        <f>HYPERLINK("https%3A%2F%2Fwww.webofscience.com%2Fwos%2Fwoscc%2Ffull-record%2FWOS:000723000800001","View Full Record in Web of Science")</f>
        <v>View Full Record in Web of Science</v>
      </c>
    </row>
    <row r="130" spans="1:59" ht="12.75" customHeight="1" x14ac:dyDescent="0.2">
      <c r="A130" s="2" t="s">
        <v>11</v>
      </c>
      <c r="B130" s="2" t="s">
        <v>893</v>
      </c>
      <c r="C130" s="2" t="s">
        <v>1</v>
      </c>
      <c r="D130" s="2" t="s">
        <v>1</v>
      </c>
      <c r="E130" s="2" t="s">
        <v>1</v>
      </c>
      <c r="F130" s="2" t="s">
        <v>892</v>
      </c>
      <c r="G130" s="2" t="s">
        <v>1</v>
      </c>
      <c r="H130" s="4" t="s">
        <v>891</v>
      </c>
      <c r="I130" s="2" t="s">
        <v>890</v>
      </c>
      <c r="J130" s="2" t="s">
        <v>1</v>
      </c>
      <c r="K130" s="2" t="s">
        <v>1</v>
      </c>
      <c r="L130" s="2" t="s">
        <v>1</v>
      </c>
      <c r="M130" s="2" t="s">
        <v>1</v>
      </c>
      <c r="N130" s="2" t="s">
        <v>889</v>
      </c>
      <c r="O130" s="2" t="s">
        <v>888</v>
      </c>
      <c r="P130" s="2" t="s">
        <v>1</v>
      </c>
      <c r="Q130" s="2" t="s">
        <v>1</v>
      </c>
      <c r="R130" s="2" t="s">
        <v>1</v>
      </c>
      <c r="S130" s="2" t="s">
        <v>1</v>
      </c>
      <c r="T130" s="2" t="s">
        <v>1</v>
      </c>
      <c r="U130" s="2" t="s">
        <v>1</v>
      </c>
      <c r="V130" s="2" t="s">
        <v>1</v>
      </c>
      <c r="W130" s="2" t="s">
        <v>1</v>
      </c>
      <c r="X130" s="2" t="s">
        <v>1</v>
      </c>
      <c r="Y130" s="2" t="s">
        <v>1</v>
      </c>
      <c r="Z130" s="2" t="s">
        <v>1</v>
      </c>
      <c r="AA130" s="2" t="s">
        <v>1</v>
      </c>
      <c r="AB130" s="2" t="s">
        <v>1</v>
      </c>
      <c r="AC130" s="2" t="s">
        <v>743</v>
      </c>
      <c r="AD130" s="2" t="s">
        <v>1</v>
      </c>
      <c r="AE130" s="2" t="s">
        <v>1</v>
      </c>
      <c r="AF130" s="2" t="s">
        <v>1</v>
      </c>
      <c r="AG130" s="2" t="s">
        <v>235</v>
      </c>
      <c r="AH130" s="2">
        <v>2023</v>
      </c>
      <c r="AI130" s="2">
        <v>9</v>
      </c>
      <c r="AJ130" s="2">
        <v>2</v>
      </c>
      <c r="AK130" s="2" t="s">
        <v>1</v>
      </c>
      <c r="AL130" s="2" t="s">
        <v>1</v>
      </c>
      <c r="AM130" s="2" t="s">
        <v>1</v>
      </c>
      <c r="AN130" s="2" t="s">
        <v>1</v>
      </c>
      <c r="AO130" s="2" t="s">
        <v>1</v>
      </c>
      <c r="AP130" s="2" t="s">
        <v>1</v>
      </c>
      <c r="AQ130" s="2" t="s">
        <v>887</v>
      </c>
      <c r="AR130" s="2" t="s">
        <v>886</v>
      </c>
      <c r="AS130" s="3" t="str">
        <f>HYPERLINK("http://dx.doi.org/10.1016/j.heliyon.2023.e13711","http://dx.doi.org/10.1016/j.heliyon.2023.e13711")</f>
        <v>http://dx.doi.org/10.1016/j.heliyon.2023.e13711</v>
      </c>
      <c r="AT130" s="2" t="s">
        <v>1</v>
      </c>
      <c r="AU130" s="2" t="s">
        <v>152</v>
      </c>
      <c r="AV130" s="2" t="s">
        <v>1</v>
      </c>
      <c r="AW130" s="2" t="s">
        <v>1</v>
      </c>
      <c r="AX130" s="2" t="s">
        <v>1</v>
      </c>
      <c r="AY130" s="2" t="s">
        <v>1</v>
      </c>
      <c r="AZ130" s="2" t="s">
        <v>1</v>
      </c>
      <c r="BA130" s="2">
        <v>36865457</v>
      </c>
      <c r="BB130" s="2" t="s">
        <v>1</v>
      </c>
      <c r="BC130" s="2" t="s">
        <v>1</v>
      </c>
      <c r="BD130" s="2" t="s">
        <v>1</v>
      </c>
      <c r="BE130" s="2" t="s">
        <v>1</v>
      </c>
      <c r="BF130" s="2" t="s">
        <v>885</v>
      </c>
      <c r="BG130" s="2" t="str">
        <f>HYPERLINK("https%3A%2F%2Fwww.webofscience.com%2Fwos%2Fwoscc%2Ffull-record%2FWOS:000972990200001","View Full Record in Web of Science")</f>
        <v>View Full Record in Web of Science</v>
      </c>
    </row>
    <row r="131" spans="1:59" ht="12.75" customHeight="1" x14ac:dyDescent="0.2">
      <c r="A131" s="2" t="s">
        <v>11</v>
      </c>
      <c r="B131" s="2" t="s">
        <v>884</v>
      </c>
      <c r="C131" s="2" t="s">
        <v>1</v>
      </c>
      <c r="D131" s="2" t="s">
        <v>1</v>
      </c>
      <c r="E131" s="2" t="s">
        <v>1</v>
      </c>
      <c r="F131" s="2" t="s">
        <v>883</v>
      </c>
      <c r="G131" s="2" t="s">
        <v>1</v>
      </c>
      <c r="H131" s="4" t="s">
        <v>882</v>
      </c>
      <c r="I131" s="2" t="s">
        <v>881</v>
      </c>
      <c r="J131" s="2" t="s">
        <v>1</v>
      </c>
      <c r="K131" s="2" t="s">
        <v>1</v>
      </c>
      <c r="L131" s="2" t="s">
        <v>1</v>
      </c>
      <c r="M131" s="2" t="s">
        <v>1</v>
      </c>
      <c r="N131" s="2" t="s">
        <v>880</v>
      </c>
      <c r="O131" s="2" t="s">
        <v>879</v>
      </c>
      <c r="P131" s="2" t="s">
        <v>1</v>
      </c>
      <c r="Q131" s="2" t="s">
        <v>1</v>
      </c>
      <c r="R131" s="2" t="s">
        <v>1</v>
      </c>
      <c r="S131" s="2" t="s">
        <v>1</v>
      </c>
      <c r="T131" s="2" t="s">
        <v>1</v>
      </c>
      <c r="U131" s="2" t="s">
        <v>1</v>
      </c>
      <c r="V131" s="2" t="s">
        <v>1</v>
      </c>
      <c r="W131" s="2" t="s">
        <v>1</v>
      </c>
      <c r="X131" s="2" t="s">
        <v>1</v>
      </c>
      <c r="Y131" s="2" t="s">
        <v>1</v>
      </c>
      <c r="Z131" s="2" t="s">
        <v>1</v>
      </c>
      <c r="AA131" s="2" t="s">
        <v>1</v>
      </c>
      <c r="AB131" s="2" t="s">
        <v>878</v>
      </c>
      <c r="AC131" s="2" t="s">
        <v>877</v>
      </c>
      <c r="AD131" s="2" t="s">
        <v>1</v>
      </c>
      <c r="AE131" s="2" t="s">
        <v>1</v>
      </c>
      <c r="AF131" s="2" t="s">
        <v>1</v>
      </c>
      <c r="AG131" s="2" t="s">
        <v>876</v>
      </c>
      <c r="AH131" s="2">
        <v>2022</v>
      </c>
      <c r="AI131" s="2">
        <v>119</v>
      </c>
      <c r="AJ131" s="2">
        <v>7</v>
      </c>
      <c r="AK131" s="2" t="s">
        <v>1</v>
      </c>
      <c r="AL131" s="2" t="s">
        <v>1</v>
      </c>
      <c r="AM131" s="2" t="s">
        <v>1</v>
      </c>
      <c r="AN131" s="2" t="s">
        <v>1</v>
      </c>
      <c r="AO131" s="2" t="s">
        <v>1</v>
      </c>
      <c r="AP131" s="2" t="s">
        <v>1</v>
      </c>
      <c r="AQ131" s="2" t="s">
        <v>875</v>
      </c>
      <c r="AR131" s="2" t="s">
        <v>874</v>
      </c>
      <c r="AS131" s="3" t="str">
        <f>HYPERLINK("http://dx.doi.org/10.1073/pnas.2107747119","http://dx.doi.org/10.1073/pnas.2107747119")</f>
        <v>http://dx.doi.org/10.1073/pnas.2107747119</v>
      </c>
      <c r="AT131" s="2" t="s">
        <v>1</v>
      </c>
      <c r="AU131" s="2" t="s">
        <v>1</v>
      </c>
      <c r="AV131" s="2" t="s">
        <v>1</v>
      </c>
      <c r="AW131" s="2" t="s">
        <v>1</v>
      </c>
      <c r="AX131" s="2" t="s">
        <v>1</v>
      </c>
      <c r="AY131" s="2" t="s">
        <v>1</v>
      </c>
      <c r="AZ131" s="2" t="s">
        <v>1</v>
      </c>
      <c r="BA131" s="2">
        <v>35165148</v>
      </c>
      <c r="BB131" s="2" t="s">
        <v>1</v>
      </c>
      <c r="BC131" s="2" t="s">
        <v>1</v>
      </c>
      <c r="BD131" s="2" t="s">
        <v>1</v>
      </c>
      <c r="BE131" s="2" t="s">
        <v>1</v>
      </c>
      <c r="BF131" s="2" t="s">
        <v>873</v>
      </c>
      <c r="BG131" s="2" t="str">
        <f>HYPERLINK("https%3A%2F%2Fwww.webofscience.com%2Fwos%2Fwoscc%2Ffull-record%2FWOS:000766919700017","View Full Record in Web of Science")</f>
        <v>View Full Record in Web of Science</v>
      </c>
    </row>
    <row r="132" spans="1:59" ht="12.75" customHeight="1" x14ac:dyDescent="0.2">
      <c r="A132" s="2" t="s">
        <v>11</v>
      </c>
      <c r="B132" s="2" t="s">
        <v>872</v>
      </c>
      <c r="C132" s="2" t="s">
        <v>1</v>
      </c>
      <c r="D132" s="2" t="s">
        <v>1</v>
      </c>
      <c r="E132" s="2" t="s">
        <v>1</v>
      </c>
      <c r="F132" s="2" t="s">
        <v>871</v>
      </c>
      <c r="G132" s="2" t="s">
        <v>1</v>
      </c>
      <c r="H132" s="4" t="s">
        <v>870</v>
      </c>
      <c r="I132" s="2" t="s">
        <v>869</v>
      </c>
      <c r="J132" s="2" t="s">
        <v>1</v>
      </c>
      <c r="K132" s="2" t="s">
        <v>1</v>
      </c>
      <c r="L132" s="2" t="s">
        <v>1</v>
      </c>
      <c r="M132" s="2" t="s">
        <v>1</v>
      </c>
      <c r="N132" s="2" t="s">
        <v>868</v>
      </c>
      <c r="O132" s="2" t="s">
        <v>867</v>
      </c>
      <c r="P132" s="2" t="s">
        <v>1</v>
      </c>
      <c r="Q132" s="2" t="s">
        <v>1</v>
      </c>
      <c r="R132" s="2" t="s">
        <v>1</v>
      </c>
      <c r="S132" s="2" t="s">
        <v>1</v>
      </c>
      <c r="T132" s="2" t="s">
        <v>1</v>
      </c>
      <c r="U132" s="2" t="s">
        <v>1</v>
      </c>
      <c r="V132" s="2" t="s">
        <v>1</v>
      </c>
      <c r="W132" s="2" t="s">
        <v>1</v>
      </c>
      <c r="X132" s="2" t="s">
        <v>1</v>
      </c>
      <c r="Y132" s="2" t="s">
        <v>1</v>
      </c>
      <c r="Z132" s="2" t="s">
        <v>1</v>
      </c>
      <c r="AA132" s="2" t="s">
        <v>1</v>
      </c>
      <c r="AB132" s="2" t="s">
        <v>866</v>
      </c>
      <c r="AC132" s="2" t="s">
        <v>865</v>
      </c>
      <c r="AD132" s="2" t="s">
        <v>1</v>
      </c>
      <c r="AE132" s="2" t="s">
        <v>1</v>
      </c>
      <c r="AF132" s="2" t="s">
        <v>1</v>
      </c>
      <c r="AG132" s="2" t="s">
        <v>33</v>
      </c>
      <c r="AH132" s="2">
        <v>2022</v>
      </c>
      <c r="AI132" s="2">
        <v>96</v>
      </c>
      <c r="AJ132" s="2">
        <v>8</v>
      </c>
      <c r="AK132" s="2" t="s">
        <v>1</v>
      </c>
      <c r="AL132" s="2" t="s">
        <v>1</v>
      </c>
      <c r="AM132" s="2" t="s">
        <v>1</v>
      </c>
      <c r="AN132" s="2" t="s">
        <v>1</v>
      </c>
      <c r="AO132" s="2">
        <v>1249</v>
      </c>
      <c r="AP132" s="2">
        <v>1261</v>
      </c>
      <c r="AQ132" s="2" t="s">
        <v>1</v>
      </c>
      <c r="AR132" s="2" t="s">
        <v>864</v>
      </c>
      <c r="AS132" s="3" t="str">
        <f>HYPERLINK("http://dx.doi.org/10.1007/s10457-022-00786-z","http://dx.doi.org/10.1007/s10457-022-00786-z")</f>
        <v>http://dx.doi.org/10.1007/s10457-022-00786-z</v>
      </c>
      <c r="AT132" s="2" t="s">
        <v>1</v>
      </c>
      <c r="AU132" s="2" t="s">
        <v>223</v>
      </c>
      <c r="AV132" s="2" t="s">
        <v>1</v>
      </c>
      <c r="AW132" s="2" t="s">
        <v>1</v>
      </c>
      <c r="AX132" s="2" t="s">
        <v>1</v>
      </c>
      <c r="AY132" s="2" t="s">
        <v>1</v>
      </c>
      <c r="AZ132" s="2" t="s">
        <v>1</v>
      </c>
      <c r="BA132" s="2" t="s">
        <v>1</v>
      </c>
      <c r="BB132" s="2" t="s">
        <v>1</v>
      </c>
      <c r="BC132" s="2" t="s">
        <v>1</v>
      </c>
      <c r="BD132" s="2" t="s">
        <v>1</v>
      </c>
      <c r="BE132" s="2" t="s">
        <v>1</v>
      </c>
      <c r="BF132" s="2" t="s">
        <v>863</v>
      </c>
      <c r="BG132" s="2" t="str">
        <f>HYPERLINK("https%3A%2F%2Fwww.webofscience.com%2Fwos%2Fwoscc%2Ffull-record%2FWOS:000870646000001","View Full Record in Web of Science")</f>
        <v>View Full Record in Web of Science</v>
      </c>
    </row>
    <row r="133" spans="1:59" ht="12.75" customHeight="1" x14ac:dyDescent="0.2">
      <c r="A133" s="2" t="s">
        <v>11</v>
      </c>
      <c r="B133" s="2" t="s">
        <v>862</v>
      </c>
      <c r="C133" s="2" t="s">
        <v>1</v>
      </c>
      <c r="D133" s="2" t="s">
        <v>1</v>
      </c>
      <c r="E133" s="2" t="s">
        <v>1</v>
      </c>
      <c r="F133" s="2" t="s">
        <v>861</v>
      </c>
      <c r="G133" s="2" t="s">
        <v>1</v>
      </c>
      <c r="H133" s="4" t="s">
        <v>860</v>
      </c>
      <c r="I133" s="2" t="s">
        <v>859</v>
      </c>
      <c r="J133" s="2" t="s">
        <v>1</v>
      </c>
      <c r="K133" s="2" t="s">
        <v>1</v>
      </c>
      <c r="L133" s="2" t="s">
        <v>1</v>
      </c>
      <c r="M133" s="2" t="s">
        <v>1</v>
      </c>
      <c r="N133" s="2" t="s">
        <v>1</v>
      </c>
      <c r="O133" s="2" t="s">
        <v>1</v>
      </c>
      <c r="P133" s="2" t="s">
        <v>1</v>
      </c>
      <c r="Q133" s="2" t="s">
        <v>1</v>
      </c>
      <c r="R133" s="2" t="s">
        <v>1</v>
      </c>
      <c r="S133" s="2" t="s">
        <v>1</v>
      </c>
      <c r="T133" s="2" t="s">
        <v>1</v>
      </c>
      <c r="U133" s="2" t="s">
        <v>1</v>
      </c>
      <c r="V133" s="2" t="s">
        <v>1</v>
      </c>
      <c r="W133" s="2" t="s">
        <v>1</v>
      </c>
      <c r="X133" s="2" t="s">
        <v>1</v>
      </c>
      <c r="Y133" s="2" t="s">
        <v>1</v>
      </c>
      <c r="Z133" s="2" t="s">
        <v>1</v>
      </c>
      <c r="AA133" s="2" t="s">
        <v>1</v>
      </c>
      <c r="AB133" s="2" t="s">
        <v>858</v>
      </c>
      <c r="AC133" s="2" t="s">
        <v>857</v>
      </c>
      <c r="AD133" s="2" t="s">
        <v>1</v>
      </c>
      <c r="AE133" s="2" t="s">
        <v>1</v>
      </c>
      <c r="AF133" s="2" t="s">
        <v>1</v>
      </c>
      <c r="AG133" s="2" t="s">
        <v>188</v>
      </c>
      <c r="AH133" s="2">
        <v>2023</v>
      </c>
      <c r="AI133" s="2">
        <v>168</v>
      </c>
      <c r="AJ133" s="2" t="s">
        <v>1</v>
      </c>
      <c r="AK133" s="2" t="s">
        <v>1</v>
      </c>
      <c r="AL133" s="2" t="s">
        <v>1</v>
      </c>
      <c r="AM133" s="2" t="s">
        <v>1</v>
      </c>
      <c r="AN133" s="2" t="s">
        <v>1</v>
      </c>
      <c r="AO133" s="2" t="s">
        <v>1</v>
      </c>
      <c r="AP133" s="2" t="s">
        <v>1</v>
      </c>
      <c r="AQ133" s="2">
        <v>106260</v>
      </c>
      <c r="AR133" s="2" t="s">
        <v>856</v>
      </c>
      <c r="AS133" s="3" t="str">
        <f>HYPERLINK("http://dx.doi.org/10.1016/j.worlddev.2023.106260","http://dx.doi.org/10.1016/j.worlddev.2023.106260")</f>
        <v>http://dx.doi.org/10.1016/j.worlddev.2023.106260</v>
      </c>
      <c r="AT133" s="2" t="s">
        <v>1</v>
      </c>
      <c r="AU133" s="2" t="s">
        <v>560</v>
      </c>
      <c r="AV133" s="2" t="s">
        <v>1</v>
      </c>
      <c r="AW133" s="2" t="s">
        <v>1</v>
      </c>
      <c r="AX133" s="2" t="s">
        <v>1</v>
      </c>
      <c r="AY133" s="2" t="s">
        <v>1</v>
      </c>
      <c r="AZ133" s="2" t="s">
        <v>1</v>
      </c>
      <c r="BA133" s="2" t="s">
        <v>1</v>
      </c>
      <c r="BB133" s="2" t="s">
        <v>1</v>
      </c>
      <c r="BC133" s="2" t="s">
        <v>1</v>
      </c>
      <c r="BD133" s="2" t="s">
        <v>1</v>
      </c>
      <c r="BE133" s="2" t="s">
        <v>1</v>
      </c>
      <c r="BF133" s="2" t="s">
        <v>855</v>
      </c>
      <c r="BG133" s="2" t="str">
        <f>HYPERLINK("https%3A%2F%2Fwww.webofscience.com%2Fwos%2Fwoscc%2Ffull-record%2FWOS:000986939600001","View Full Record in Web of Science")</f>
        <v>View Full Record in Web of Science</v>
      </c>
    </row>
    <row r="134" spans="1:59" ht="12.75" customHeight="1" x14ac:dyDescent="0.2">
      <c r="A134" s="2" t="s">
        <v>11</v>
      </c>
      <c r="B134" s="2" t="s">
        <v>854</v>
      </c>
      <c r="C134" s="2" t="s">
        <v>1</v>
      </c>
      <c r="D134" s="2" t="s">
        <v>1</v>
      </c>
      <c r="E134" s="2" t="s">
        <v>1</v>
      </c>
      <c r="F134" s="2" t="s">
        <v>853</v>
      </c>
      <c r="G134" s="2" t="s">
        <v>1</v>
      </c>
      <c r="H134" s="4" t="s">
        <v>852</v>
      </c>
      <c r="I134" s="2" t="s">
        <v>851</v>
      </c>
      <c r="J134" s="2" t="s">
        <v>1</v>
      </c>
      <c r="K134" s="2" t="s">
        <v>1</v>
      </c>
      <c r="L134" s="2" t="s">
        <v>1</v>
      </c>
      <c r="M134" s="2" t="s">
        <v>1</v>
      </c>
      <c r="N134" s="2" t="s">
        <v>1</v>
      </c>
      <c r="O134" s="2" t="s">
        <v>1</v>
      </c>
      <c r="P134" s="2" t="s">
        <v>1</v>
      </c>
      <c r="Q134" s="2" t="s">
        <v>1</v>
      </c>
      <c r="R134" s="2" t="s">
        <v>1</v>
      </c>
      <c r="S134" s="2" t="s">
        <v>1</v>
      </c>
      <c r="T134" s="2" t="s">
        <v>1</v>
      </c>
      <c r="U134" s="2" t="s">
        <v>1</v>
      </c>
      <c r="V134" s="2" t="s">
        <v>1</v>
      </c>
      <c r="W134" s="2" t="s">
        <v>1</v>
      </c>
      <c r="X134" s="2" t="s">
        <v>1</v>
      </c>
      <c r="Y134" s="2" t="s">
        <v>1</v>
      </c>
      <c r="Z134" s="2" t="s">
        <v>1</v>
      </c>
      <c r="AA134" s="2" t="s">
        <v>1</v>
      </c>
      <c r="AB134" s="2" t="s">
        <v>1</v>
      </c>
      <c r="AC134" s="2" t="s">
        <v>45</v>
      </c>
      <c r="AD134" s="2" t="s">
        <v>1</v>
      </c>
      <c r="AE134" s="2" t="s">
        <v>1</v>
      </c>
      <c r="AF134" s="2" t="s">
        <v>1</v>
      </c>
      <c r="AG134" s="2" t="s">
        <v>33</v>
      </c>
      <c r="AH134" s="2">
        <v>2021</v>
      </c>
      <c r="AI134" s="2">
        <v>32</v>
      </c>
      <c r="AJ134" s="2" t="s">
        <v>1</v>
      </c>
      <c r="AK134" s="2" t="s">
        <v>1</v>
      </c>
      <c r="AL134" s="2" t="s">
        <v>1</v>
      </c>
      <c r="AM134" s="2" t="s">
        <v>1</v>
      </c>
      <c r="AN134" s="2" t="s">
        <v>1</v>
      </c>
      <c r="AO134" s="2" t="s">
        <v>1</v>
      </c>
      <c r="AP134" s="2" t="s">
        <v>1</v>
      </c>
      <c r="AQ134" s="2" t="s">
        <v>850</v>
      </c>
      <c r="AR134" s="2" t="s">
        <v>849</v>
      </c>
      <c r="AS134" s="3" t="str">
        <f>HYPERLINK("http://dx.doi.org/10.1016/j.gecco.2021.e01904","http://dx.doi.org/10.1016/j.gecco.2021.e01904")</f>
        <v>http://dx.doi.org/10.1016/j.gecco.2021.e01904</v>
      </c>
      <c r="AT134" s="2" t="s">
        <v>1</v>
      </c>
      <c r="AU134" s="2" t="s">
        <v>1</v>
      </c>
      <c r="AV134" s="2" t="s">
        <v>1</v>
      </c>
      <c r="AW134" s="2" t="s">
        <v>1</v>
      </c>
      <c r="AX134" s="2" t="s">
        <v>1</v>
      </c>
      <c r="AY134" s="2" t="s">
        <v>1</v>
      </c>
      <c r="AZ134" s="2" t="s">
        <v>1</v>
      </c>
      <c r="BA134" s="2" t="s">
        <v>1</v>
      </c>
      <c r="BB134" s="2" t="s">
        <v>1</v>
      </c>
      <c r="BC134" s="2" t="s">
        <v>1</v>
      </c>
      <c r="BD134" s="2" t="s">
        <v>1</v>
      </c>
      <c r="BE134" s="2" t="s">
        <v>1</v>
      </c>
      <c r="BF134" s="2" t="s">
        <v>848</v>
      </c>
      <c r="BG134" s="2" t="str">
        <f>HYPERLINK("https%3A%2F%2Fwww.webofscience.com%2Fwos%2Fwoscc%2Ffull-record%2FWOS:000727058900009","View Full Record in Web of Science")</f>
        <v>View Full Record in Web of Science</v>
      </c>
    </row>
    <row r="135" spans="1:59" ht="12.75" customHeight="1" x14ac:dyDescent="0.2">
      <c r="A135" s="2" t="s">
        <v>11</v>
      </c>
      <c r="B135" s="2" t="s">
        <v>847</v>
      </c>
      <c r="C135" s="2" t="s">
        <v>1</v>
      </c>
      <c r="D135" s="2" t="s">
        <v>1</v>
      </c>
      <c r="E135" s="2" t="s">
        <v>1</v>
      </c>
      <c r="F135" s="2" t="s">
        <v>846</v>
      </c>
      <c r="G135" s="2" t="s">
        <v>1</v>
      </c>
      <c r="H135" s="4" t="s">
        <v>845</v>
      </c>
      <c r="I135" s="2" t="s">
        <v>844</v>
      </c>
      <c r="J135" s="2" t="s">
        <v>1</v>
      </c>
      <c r="K135" s="2" t="s">
        <v>1</v>
      </c>
      <c r="L135" s="2" t="s">
        <v>1</v>
      </c>
      <c r="M135" s="2" t="s">
        <v>1</v>
      </c>
      <c r="N135" s="2" t="s">
        <v>1</v>
      </c>
      <c r="O135" s="2" t="s">
        <v>843</v>
      </c>
      <c r="P135" s="2" t="s">
        <v>1</v>
      </c>
      <c r="Q135" s="2" t="s">
        <v>1</v>
      </c>
      <c r="R135" s="2" t="s">
        <v>1</v>
      </c>
      <c r="S135" s="2" t="s">
        <v>1</v>
      </c>
      <c r="T135" s="2" t="s">
        <v>1</v>
      </c>
      <c r="U135" s="2" t="s">
        <v>1</v>
      </c>
      <c r="V135" s="2" t="s">
        <v>1</v>
      </c>
      <c r="W135" s="2" t="s">
        <v>1</v>
      </c>
      <c r="X135" s="2" t="s">
        <v>1</v>
      </c>
      <c r="Y135" s="2" t="s">
        <v>1</v>
      </c>
      <c r="Z135" s="2" t="s">
        <v>1</v>
      </c>
      <c r="AA135" s="2" t="s">
        <v>1</v>
      </c>
      <c r="AB135" s="2" t="s">
        <v>1</v>
      </c>
      <c r="AC135" s="2" t="s">
        <v>842</v>
      </c>
      <c r="AD135" s="2" t="s">
        <v>1</v>
      </c>
      <c r="AE135" s="2" t="s">
        <v>1</v>
      </c>
      <c r="AF135" s="2" t="s">
        <v>1</v>
      </c>
      <c r="AG135" s="2" t="s">
        <v>841</v>
      </c>
      <c r="AH135" s="2">
        <v>2022</v>
      </c>
      <c r="AI135" s="2">
        <v>18</v>
      </c>
      <c r="AJ135" s="2">
        <v>1</v>
      </c>
      <c r="AK135" s="2" t="s">
        <v>1</v>
      </c>
      <c r="AL135" s="2" t="s">
        <v>1</v>
      </c>
      <c r="AM135" s="2" t="s">
        <v>1</v>
      </c>
      <c r="AN135" s="2" t="s">
        <v>1</v>
      </c>
      <c r="AO135" s="2" t="s">
        <v>1</v>
      </c>
      <c r="AP135" s="2" t="s">
        <v>1</v>
      </c>
      <c r="AQ135" s="2">
        <v>8</v>
      </c>
      <c r="AR135" s="2" t="s">
        <v>840</v>
      </c>
      <c r="AS135" s="3" t="str">
        <f>HYPERLINK("http://dx.doi.org/10.1186/s13002-022-00508-w","http://dx.doi.org/10.1186/s13002-022-00508-w")</f>
        <v>http://dx.doi.org/10.1186/s13002-022-00508-w</v>
      </c>
      <c r="AT135" s="2" t="s">
        <v>1</v>
      </c>
      <c r="AU135" s="2" t="s">
        <v>1</v>
      </c>
      <c r="AV135" s="2" t="s">
        <v>1</v>
      </c>
      <c r="AW135" s="2" t="s">
        <v>1</v>
      </c>
      <c r="AX135" s="2" t="s">
        <v>1</v>
      </c>
      <c r="AY135" s="2" t="s">
        <v>1</v>
      </c>
      <c r="AZ135" s="2" t="s">
        <v>1</v>
      </c>
      <c r="BA135" s="2">
        <v>35183193</v>
      </c>
      <c r="BB135" s="2" t="s">
        <v>1</v>
      </c>
      <c r="BC135" s="2" t="s">
        <v>1</v>
      </c>
      <c r="BD135" s="2" t="s">
        <v>1</v>
      </c>
      <c r="BE135" s="2" t="s">
        <v>1</v>
      </c>
      <c r="BF135" s="2" t="s">
        <v>839</v>
      </c>
      <c r="BG135" s="2" t="str">
        <f>HYPERLINK("https%3A%2F%2Fwww.webofscience.com%2Fwos%2Fwoscc%2Ffull-record%2FWOS:000758318400001","View Full Record in Web of Science")</f>
        <v>View Full Record in Web of Science</v>
      </c>
    </row>
    <row r="136" spans="1:59" ht="12.75" customHeight="1" x14ac:dyDescent="0.2">
      <c r="A136" s="2" t="s">
        <v>11</v>
      </c>
      <c r="B136" s="2" t="s">
        <v>838</v>
      </c>
      <c r="C136" s="2" t="s">
        <v>1</v>
      </c>
      <c r="D136" s="2" t="s">
        <v>1</v>
      </c>
      <c r="E136" s="2" t="s">
        <v>1</v>
      </c>
      <c r="F136" s="2" t="s">
        <v>837</v>
      </c>
      <c r="G136" s="2" t="s">
        <v>1</v>
      </c>
      <c r="H136" s="4" t="s">
        <v>836</v>
      </c>
      <c r="I136" s="2" t="s">
        <v>835</v>
      </c>
      <c r="J136" s="2" t="s">
        <v>1</v>
      </c>
      <c r="K136" s="2" t="s">
        <v>1</v>
      </c>
      <c r="L136" s="2" t="s">
        <v>1</v>
      </c>
      <c r="M136" s="2" t="s">
        <v>1</v>
      </c>
      <c r="N136" s="2" t="s">
        <v>834</v>
      </c>
      <c r="O136" s="2" t="s">
        <v>833</v>
      </c>
      <c r="P136" s="2" t="s">
        <v>1</v>
      </c>
      <c r="Q136" s="2" t="s">
        <v>1</v>
      </c>
      <c r="R136" s="2" t="s">
        <v>1</v>
      </c>
      <c r="S136" s="2" t="s">
        <v>1</v>
      </c>
      <c r="T136" s="2" t="s">
        <v>1</v>
      </c>
      <c r="U136" s="2" t="s">
        <v>1</v>
      </c>
      <c r="V136" s="2" t="s">
        <v>1</v>
      </c>
      <c r="W136" s="2" t="s">
        <v>1</v>
      </c>
      <c r="X136" s="2" t="s">
        <v>1</v>
      </c>
      <c r="Y136" s="2" t="s">
        <v>1</v>
      </c>
      <c r="Z136" s="2" t="s">
        <v>1</v>
      </c>
      <c r="AA136" s="2" t="s">
        <v>1</v>
      </c>
      <c r="AB136" s="2" t="s">
        <v>832</v>
      </c>
      <c r="AC136" s="2" t="s">
        <v>831</v>
      </c>
      <c r="AD136" s="2" t="s">
        <v>1</v>
      </c>
      <c r="AE136" s="2" t="s">
        <v>1</v>
      </c>
      <c r="AF136" s="2" t="s">
        <v>1</v>
      </c>
      <c r="AG136" s="2" t="s">
        <v>830</v>
      </c>
      <c r="AH136" s="2">
        <v>2022</v>
      </c>
      <c r="AI136" s="2">
        <v>219</v>
      </c>
      <c r="AJ136" s="2" t="s">
        <v>1</v>
      </c>
      <c r="AK136" s="2" t="s">
        <v>1</v>
      </c>
      <c r="AL136" s="2" t="s">
        <v>1</v>
      </c>
      <c r="AM136" s="2" t="s">
        <v>1</v>
      </c>
      <c r="AN136" s="2" t="s">
        <v>1</v>
      </c>
      <c r="AO136" s="2" t="s">
        <v>1</v>
      </c>
      <c r="AP136" s="2" t="s">
        <v>1</v>
      </c>
      <c r="AQ136" s="2">
        <v>106065</v>
      </c>
      <c r="AR136" s="2" t="s">
        <v>829</v>
      </c>
      <c r="AS136" s="3" t="str">
        <f>HYPERLINK("http://dx.doi.org/10.1016/j.ocecoaman.2022.106065","http://dx.doi.org/10.1016/j.ocecoaman.2022.106065")</f>
        <v>http://dx.doi.org/10.1016/j.ocecoaman.2022.106065</v>
      </c>
      <c r="AT136" s="2" t="s">
        <v>1</v>
      </c>
      <c r="AU136" s="2" t="s">
        <v>613</v>
      </c>
      <c r="AV136" s="2" t="s">
        <v>1</v>
      </c>
      <c r="AW136" s="2" t="s">
        <v>1</v>
      </c>
      <c r="AX136" s="2" t="s">
        <v>1</v>
      </c>
      <c r="AY136" s="2" t="s">
        <v>1</v>
      </c>
      <c r="AZ136" s="2" t="s">
        <v>1</v>
      </c>
      <c r="BA136" s="2" t="s">
        <v>1</v>
      </c>
      <c r="BB136" s="2" t="s">
        <v>1</v>
      </c>
      <c r="BC136" s="2" t="s">
        <v>1</v>
      </c>
      <c r="BD136" s="2" t="s">
        <v>1</v>
      </c>
      <c r="BE136" s="2" t="s">
        <v>1</v>
      </c>
      <c r="BF136" s="2" t="s">
        <v>828</v>
      </c>
      <c r="BG136" s="2" t="str">
        <f>HYPERLINK("https%3A%2F%2Fwww.webofscience.com%2Fwos%2Fwoscc%2Ffull-record%2FWOS:000782157600004","View Full Record in Web of Science")</f>
        <v>View Full Record in Web of Science</v>
      </c>
    </row>
    <row r="137" spans="1:59" ht="12.75" customHeight="1" x14ac:dyDescent="0.2">
      <c r="A137" s="2" t="s">
        <v>11</v>
      </c>
      <c r="B137" s="2" t="s">
        <v>827</v>
      </c>
      <c r="C137" s="2" t="s">
        <v>1</v>
      </c>
      <c r="D137" s="2" t="s">
        <v>1</v>
      </c>
      <c r="E137" s="2" t="s">
        <v>1</v>
      </c>
      <c r="F137" s="2" t="s">
        <v>826</v>
      </c>
      <c r="G137" s="2" t="s">
        <v>1</v>
      </c>
      <c r="H137" s="4" t="s">
        <v>825</v>
      </c>
      <c r="I137" s="2" t="s">
        <v>824</v>
      </c>
      <c r="J137" s="2" t="s">
        <v>1</v>
      </c>
      <c r="K137" s="2" t="s">
        <v>1</v>
      </c>
      <c r="L137" s="2" t="s">
        <v>1</v>
      </c>
      <c r="M137" s="2" t="s">
        <v>1</v>
      </c>
      <c r="N137" s="2" t="s">
        <v>1</v>
      </c>
      <c r="O137" s="2" t="s">
        <v>1</v>
      </c>
      <c r="P137" s="2" t="s">
        <v>1</v>
      </c>
      <c r="Q137" s="2" t="s">
        <v>1</v>
      </c>
      <c r="R137" s="2" t="s">
        <v>1</v>
      </c>
      <c r="S137" s="2" t="s">
        <v>1</v>
      </c>
      <c r="T137" s="2" t="s">
        <v>1</v>
      </c>
      <c r="U137" s="2" t="s">
        <v>1</v>
      </c>
      <c r="V137" s="2" t="s">
        <v>1</v>
      </c>
      <c r="W137" s="2" t="s">
        <v>1</v>
      </c>
      <c r="X137" s="2" t="s">
        <v>1</v>
      </c>
      <c r="Y137" s="2" t="s">
        <v>1</v>
      </c>
      <c r="Z137" s="2" t="s">
        <v>1</v>
      </c>
      <c r="AA137" s="2" t="s">
        <v>1</v>
      </c>
      <c r="AB137" s="2" t="s">
        <v>823</v>
      </c>
      <c r="AC137" s="2" t="s">
        <v>1</v>
      </c>
      <c r="AD137" s="2" t="s">
        <v>1</v>
      </c>
      <c r="AE137" s="2" t="s">
        <v>1</v>
      </c>
      <c r="AF137" s="2" t="s">
        <v>1</v>
      </c>
      <c r="AG137" s="2" t="s">
        <v>14</v>
      </c>
      <c r="AH137" s="2">
        <v>2023</v>
      </c>
      <c r="AI137" s="2">
        <v>73</v>
      </c>
      <c r="AJ137" s="2">
        <v>2</v>
      </c>
      <c r="AK137" s="2" t="s">
        <v>1</v>
      </c>
      <c r="AL137" s="2" t="s">
        <v>1</v>
      </c>
      <c r="AM137" s="2" t="s">
        <v>1</v>
      </c>
      <c r="AN137" s="2" t="s">
        <v>1</v>
      </c>
      <c r="AO137" s="2" t="s">
        <v>1</v>
      </c>
      <c r="AP137" s="2" t="s">
        <v>1</v>
      </c>
      <c r="AQ137" s="2" t="s">
        <v>1</v>
      </c>
      <c r="AR137" s="2" t="s">
        <v>822</v>
      </c>
      <c r="AS137" s="3" t="str">
        <f>HYPERLINK("http://dx.doi.org/10.5152/forestist.2022.22054","http://dx.doi.org/10.5152/forestist.2022.22054")</f>
        <v>http://dx.doi.org/10.5152/forestist.2022.22054</v>
      </c>
      <c r="AT137" s="2" t="s">
        <v>1</v>
      </c>
      <c r="AU137" s="2" t="s">
        <v>1</v>
      </c>
      <c r="AV137" s="2" t="s">
        <v>1</v>
      </c>
      <c r="AW137" s="2" t="s">
        <v>1</v>
      </c>
      <c r="AX137" s="2" t="s">
        <v>1</v>
      </c>
      <c r="AY137" s="2" t="s">
        <v>1</v>
      </c>
      <c r="AZ137" s="2" t="s">
        <v>1</v>
      </c>
      <c r="BA137" s="2" t="s">
        <v>1</v>
      </c>
      <c r="BB137" s="2" t="s">
        <v>1</v>
      </c>
      <c r="BC137" s="2" t="s">
        <v>1</v>
      </c>
      <c r="BD137" s="2" t="s">
        <v>1</v>
      </c>
      <c r="BE137" s="2" t="s">
        <v>1</v>
      </c>
      <c r="BF137" s="2" t="s">
        <v>821</v>
      </c>
      <c r="BG137" s="2" t="str">
        <f>HYPERLINK("https%3A%2F%2Fwww.webofscience.com%2Fwos%2Fwoscc%2Ffull-record%2FWOS:001007973100009","View Full Record in Web of Science")</f>
        <v>View Full Record in Web of Science</v>
      </c>
    </row>
    <row r="138" spans="1:59" ht="12.75" customHeight="1" x14ac:dyDescent="0.2">
      <c r="A138" s="2" t="s">
        <v>11</v>
      </c>
      <c r="B138" s="2" t="s">
        <v>820</v>
      </c>
      <c r="C138" s="2" t="s">
        <v>1</v>
      </c>
      <c r="D138" s="2" t="s">
        <v>1</v>
      </c>
      <c r="E138" s="2" t="s">
        <v>1</v>
      </c>
      <c r="F138" s="2" t="s">
        <v>819</v>
      </c>
      <c r="G138" s="2" t="s">
        <v>1</v>
      </c>
      <c r="H138" s="4" t="s">
        <v>818</v>
      </c>
      <c r="I138" s="2" t="s">
        <v>817</v>
      </c>
      <c r="J138" s="2" t="s">
        <v>1</v>
      </c>
      <c r="K138" s="2" t="s">
        <v>1</v>
      </c>
      <c r="L138" s="2" t="s">
        <v>1</v>
      </c>
      <c r="M138" s="2" t="s">
        <v>1</v>
      </c>
      <c r="N138" s="2" t="s">
        <v>816</v>
      </c>
      <c r="O138" s="2" t="s">
        <v>815</v>
      </c>
      <c r="P138" s="2" t="s">
        <v>1</v>
      </c>
      <c r="Q138" s="2" t="s">
        <v>1</v>
      </c>
      <c r="R138" s="2" t="s">
        <v>1</v>
      </c>
      <c r="S138" s="2" t="s">
        <v>1</v>
      </c>
      <c r="T138" s="2" t="s">
        <v>1</v>
      </c>
      <c r="U138" s="2" t="s">
        <v>1</v>
      </c>
      <c r="V138" s="2" t="s">
        <v>1</v>
      </c>
      <c r="W138" s="2" t="s">
        <v>1</v>
      </c>
      <c r="X138" s="2" t="s">
        <v>1</v>
      </c>
      <c r="Y138" s="2" t="s">
        <v>1</v>
      </c>
      <c r="Z138" s="2" t="s">
        <v>1</v>
      </c>
      <c r="AA138" s="2" t="s">
        <v>1</v>
      </c>
      <c r="AB138" s="2" t="s">
        <v>298</v>
      </c>
      <c r="AC138" s="2" t="s">
        <v>297</v>
      </c>
      <c r="AD138" s="2" t="s">
        <v>1</v>
      </c>
      <c r="AE138" s="2" t="s">
        <v>1</v>
      </c>
      <c r="AF138" s="2" t="s">
        <v>1</v>
      </c>
      <c r="AG138" s="2" t="s">
        <v>14</v>
      </c>
      <c r="AH138" s="2">
        <v>2023</v>
      </c>
      <c r="AI138" s="2">
        <v>55</v>
      </c>
      <c r="AJ138" s="2">
        <v>3</v>
      </c>
      <c r="AK138" s="2" t="s">
        <v>1</v>
      </c>
      <c r="AL138" s="2" t="s">
        <v>1</v>
      </c>
      <c r="AM138" s="2" t="s">
        <v>1</v>
      </c>
      <c r="AN138" s="2" t="s">
        <v>1</v>
      </c>
      <c r="AO138" s="2">
        <v>617</v>
      </c>
      <c r="AP138" s="2">
        <v>627</v>
      </c>
      <c r="AQ138" s="2" t="s">
        <v>1</v>
      </c>
      <c r="AR138" s="2" t="s">
        <v>814</v>
      </c>
      <c r="AS138" s="3" t="str">
        <f>HYPERLINK("http://dx.doi.org/10.1111/btp.13212","http://dx.doi.org/10.1111/btp.13212")</f>
        <v>http://dx.doi.org/10.1111/btp.13212</v>
      </c>
      <c r="AT138" s="2" t="s">
        <v>1</v>
      </c>
      <c r="AU138" s="2" t="s">
        <v>327</v>
      </c>
      <c r="AV138" s="2" t="s">
        <v>1</v>
      </c>
      <c r="AW138" s="2" t="s">
        <v>1</v>
      </c>
      <c r="AX138" s="2" t="s">
        <v>1</v>
      </c>
      <c r="AY138" s="2" t="s">
        <v>1</v>
      </c>
      <c r="AZ138" s="2" t="s">
        <v>1</v>
      </c>
      <c r="BA138" s="2" t="s">
        <v>1</v>
      </c>
      <c r="BB138" s="2" t="s">
        <v>1</v>
      </c>
      <c r="BC138" s="2" t="s">
        <v>1</v>
      </c>
      <c r="BD138" s="2" t="s">
        <v>1</v>
      </c>
      <c r="BE138" s="2" t="s">
        <v>1</v>
      </c>
      <c r="BF138" s="2" t="s">
        <v>813</v>
      </c>
      <c r="BG138" s="2" t="str">
        <f>HYPERLINK("https%3A%2F%2Fwww.webofscience.com%2Fwos%2Fwoscc%2Ffull-record%2FWOS:000956823200001","View Full Record in Web of Science")</f>
        <v>View Full Record in Web of Science</v>
      </c>
    </row>
    <row r="139" spans="1:59" ht="12.75" customHeight="1" x14ac:dyDescent="0.2">
      <c r="A139" s="2" t="s">
        <v>11</v>
      </c>
      <c r="B139" s="2" t="s">
        <v>812</v>
      </c>
      <c r="C139" s="2" t="s">
        <v>1</v>
      </c>
      <c r="D139" s="2" t="s">
        <v>1</v>
      </c>
      <c r="E139" s="2" t="s">
        <v>1</v>
      </c>
      <c r="F139" s="2" t="s">
        <v>811</v>
      </c>
      <c r="G139" s="2" t="s">
        <v>1</v>
      </c>
      <c r="H139" s="4" t="s">
        <v>810</v>
      </c>
      <c r="I139" s="2" t="s">
        <v>809</v>
      </c>
      <c r="J139" s="2" t="s">
        <v>1</v>
      </c>
      <c r="K139" s="2" t="s">
        <v>1</v>
      </c>
      <c r="L139" s="2" t="s">
        <v>1</v>
      </c>
      <c r="M139" s="2" t="s">
        <v>1</v>
      </c>
      <c r="N139" s="2" t="s">
        <v>808</v>
      </c>
      <c r="O139" s="2" t="s">
        <v>807</v>
      </c>
      <c r="P139" s="2" t="s">
        <v>1</v>
      </c>
      <c r="Q139" s="2" t="s">
        <v>1</v>
      </c>
      <c r="R139" s="2" t="s">
        <v>1</v>
      </c>
      <c r="S139" s="2" t="s">
        <v>1</v>
      </c>
      <c r="T139" s="2" t="s">
        <v>1</v>
      </c>
      <c r="U139" s="2" t="s">
        <v>1</v>
      </c>
      <c r="V139" s="2" t="s">
        <v>1</v>
      </c>
      <c r="W139" s="2" t="s">
        <v>1</v>
      </c>
      <c r="X139" s="2" t="s">
        <v>1</v>
      </c>
      <c r="Y139" s="2" t="s">
        <v>1</v>
      </c>
      <c r="Z139" s="2" t="s">
        <v>1</v>
      </c>
      <c r="AA139" s="2" t="s">
        <v>1</v>
      </c>
      <c r="AB139" s="2" t="s">
        <v>806</v>
      </c>
      <c r="AC139" s="2" t="s">
        <v>805</v>
      </c>
      <c r="AD139" s="2" t="s">
        <v>1</v>
      </c>
      <c r="AE139" s="2" t="s">
        <v>1</v>
      </c>
      <c r="AF139" s="2" t="s">
        <v>1</v>
      </c>
      <c r="AG139" s="2" t="s">
        <v>33</v>
      </c>
      <c r="AH139" s="2">
        <v>2022</v>
      </c>
      <c r="AI139" s="2">
        <v>87</v>
      </c>
      <c r="AJ139" s="2">
        <v>6</v>
      </c>
      <c r="AK139" s="2" t="s">
        <v>1</v>
      </c>
      <c r="AL139" s="2" t="s">
        <v>1</v>
      </c>
      <c r="AM139" s="2" t="s">
        <v>1</v>
      </c>
      <c r="AN139" s="2" t="s">
        <v>1</v>
      </c>
      <c r="AO139" s="2">
        <v>5305</v>
      </c>
      <c r="AP139" s="2">
        <v>5325</v>
      </c>
      <c r="AQ139" s="2" t="s">
        <v>1</v>
      </c>
      <c r="AR139" s="2" t="s">
        <v>804</v>
      </c>
      <c r="AS139" s="3" t="str">
        <f>HYPERLINK("http://dx.doi.org/10.1007/s10708-022-10575-x","http://dx.doi.org/10.1007/s10708-022-10575-x")</f>
        <v>http://dx.doi.org/10.1007/s10708-022-10575-x</v>
      </c>
      <c r="AT139" s="2" t="s">
        <v>1</v>
      </c>
      <c r="AU139" s="2" t="s">
        <v>316</v>
      </c>
      <c r="AV139" s="2" t="s">
        <v>1</v>
      </c>
      <c r="AW139" s="2" t="s">
        <v>1</v>
      </c>
      <c r="AX139" s="2" t="s">
        <v>1</v>
      </c>
      <c r="AY139" s="2" t="s">
        <v>1</v>
      </c>
      <c r="AZ139" s="2" t="s">
        <v>1</v>
      </c>
      <c r="BA139" s="2" t="s">
        <v>1</v>
      </c>
      <c r="BB139" s="2" t="s">
        <v>1</v>
      </c>
      <c r="BC139" s="2" t="s">
        <v>1</v>
      </c>
      <c r="BD139" s="2" t="s">
        <v>1</v>
      </c>
      <c r="BE139" s="2" t="s">
        <v>1</v>
      </c>
      <c r="BF139" s="2" t="s">
        <v>803</v>
      </c>
      <c r="BG139" s="2" t="str">
        <f>HYPERLINK("https%3A%2F%2Fwww.webofscience.com%2Fwos%2Fwoscc%2Ffull-record%2FWOS:000741917100001","View Full Record in Web of Science")</f>
        <v>View Full Record in Web of Science</v>
      </c>
    </row>
    <row r="140" spans="1:59" ht="12.75" customHeight="1" x14ac:dyDescent="0.2">
      <c r="A140" s="2" t="s">
        <v>11</v>
      </c>
      <c r="B140" s="2" t="s">
        <v>802</v>
      </c>
      <c r="C140" s="2" t="s">
        <v>1</v>
      </c>
      <c r="D140" s="2" t="s">
        <v>1</v>
      </c>
      <c r="E140" s="2" t="s">
        <v>1</v>
      </c>
      <c r="F140" s="2" t="s">
        <v>801</v>
      </c>
      <c r="G140" s="2" t="s">
        <v>1</v>
      </c>
      <c r="H140" s="4" t="s">
        <v>800</v>
      </c>
      <c r="I140" s="2" t="s">
        <v>799</v>
      </c>
      <c r="J140" s="2" t="s">
        <v>1</v>
      </c>
      <c r="K140" s="2" t="s">
        <v>1</v>
      </c>
      <c r="L140" s="2" t="s">
        <v>1</v>
      </c>
      <c r="M140" s="2" t="s">
        <v>1</v>
      </c>
      <c r="N140" s="2" t="s">
        <v>798</v>
      </c>
      <c r="O140" s="2" t="s">
        <v>797</v>
      </c>
      <c r="P140" s="2" t="s">
        <v>1</v>
      </c>
      <c r="Q140" s="2" t="s">
        <v>1</v>
      </c>
      <c r="R140" s="2" t="s">
        <v>1</v>
      </c>
      <c r="S140" s="2" t="s">
        <v>1</v>
      </c>
      <c r="T140" s="2" t="s">
        <v>1</v>
      </c>
      <c r="U140" s="2" t="s">
        <v>1</v>
      </c>
      <c r="V140" s="2" t="s">
        <v>1</v>
      </c>
      <c r="W140" s="2" t="s">
        <v>1</v>
      </c>
      <c r="X140" s="2" t="s">
        <v>1</v>
      </c>
      <c r="Y140" s="2" t="s">
        <v>1</v>
      </c>
      <c r="Z140" s="2" t="s">
        <v>1</v>
      </c>
      <c r="AA140" s="2" t="s">
        <v>1</v>
      </c>
      <c r="AB140" s="2" t="s">
        <v>796</v>
      </c>
      <c r="AC140" s="2" t="s">
        <v>795</v>
      </c>
      <c r="AD140" s="2" t="s">
        <v>1</v>
      </c>
      <c r="AE140" s="2" t="s">
        <v>1</v>
      </c>
      <c r="AF140" s="2" t="s">
        <v>1</v>
      </c>
      <c r="AG140" s="2" t="s">
        <v>794</v>
      </c>
      <c r="AH140" s="2">
        <v>2023</v>
      </c>
      <c r="AI140" s="2" t="s">
        <v>1</v>
      </c>
      <c r="AJ140" s="2" t="s">
        <v>1</v>
      </c>
      <c r="AK140" s="2" t="s">
        <v>1</v>
      </c>
      <c r="AL140" s="2" t="s">
        <v>1</v>
      </c>
      <c r="AM140" s="2" t="s">
        <v>1</v>
      </c>
      <c r="AN140" s="2" t="s">
        <v>1</v>
      </c>
      <c r="AO140" s="2" t="s">
        <v>1</v>
      </c>
      <c r="AP140" s="2" t="s">
        <v>1</v>
      </c>
      <c r="AQ140" s="2" t="s">
        <v>1</v>
      </c>
      <c r="AR140" s="2" t="s">
        <v>793</v>
      </c>
      <c r="AS140" s="3" t="str">
        <f>HYPERLINK("http://dx.doi.org/10.1007/s13280-023-01841-4","http://dx.doi.org/10.1007/s13280-023-01841-4")</f>
        <v>http://dx.doi.org/10.1007/s13280-023-01841-4</v>
      </c>
      <c r="AT140" s="2" t="s">
        <v>1</v>
      </c>
      <c r="AU140" s="2" t="s">
        <v>327</v>
      </c>
      <c r="AV140" s="2" t="s">
        <v>1</v>
      </c>
      <c r="AW140" s="2" t="s">
        <v>1</v>
      </c>
      <c r="AX140" s="2" t="s">
        <v>1</v>
      </c>
      <c r="AY140" s="2" t="s">
        <v>1</v>
      </c>
      <c r="AZ140" s="2" t="s">
        <v>1</v>
      </c>
      <c r="BA140" s="2">
        <v>36933120</v>
      </c>
      <c r="BB140" s="2" t="s">
        <v>1</v>
      </c>
      <c r="BC140" s="2" t="s">
        <v>1</v>
      </c>
      <c r="BD140" s="2" t="s">
        <v>1</v>
      </c>
      <c r="BE140" s="2" t="s">
        <v>1</v>
      </c>
      <c r="BF140" s="2" t="s">
        <v>792</v>
      </c>
      <c r="BG140" s="2" t="str">
        <f>HYPERLINK("https%3A%2F%2Fwww.webofscience.com%2Fwos%2Fwoscc%2Ffull-record%2FWOS:000952883400001","View Full Record in Web of Science")</f>
        <v>View Full Record in Web of Science</v>
      </c>
    </row>
    <row r="141" spans="1:59" ht="12.75" customHeight="1" x14ac:dyDescent="0.2">
      <c r="A141" s="2" t="s">
        <v>11</v>
      </c>
      <c r="B141" s="2" t="s">
        <v>791</v>
      </c>
      <c r="C141" s="2" t="s">
        <v>1</v>
      </c>
      <c r="D141" s="2" t="s">
        <v>1</v>
      </c>
      <c r="E141" s="2" t="s">
        <v>1</v>
      </c>
      <c r="F141" s="2" t="s">
        <v>790</v>
      </c>
      <c r="G141" s="2" t="s">
        <v>1</v>
      </c>
      <c r="H141" s="4" t="s">
        <v>789</v>
      </c>
      <c r="I141" s="2" t="s">
        <v>788</v>
      </c>
      <c r="J141" s="2" t="s">
        <v>1</v>
      </c>
      <c r="K141" s="2" t="s">
        <v>1</v>
      </c>
      <c r="L141" s="2" t="s">
        <v>1</v>
      </c>
      <c r="M141" s="2" t="s">
        <v>1</v>
      </c>
      <c r="N141" s="2" t="s">
        <v>787</v>
      </c>
      <c r="O141" s="2" t="s">
        <v>786</v>
      </c>
      <c r="P141" s="2" t="s">
        <v>1</v>
      </c>
      <c r="Q141" s="2" t="s">
        <v>1</v>
      </c>
      <c r="R141" s="2" t="s">
        <v>1</v>
      </c>
      <c r="S141" s="2" t="s">
        <v>1</v>
      </c>
      <c r="T141" s="2" t="s">
        <v>1</v>
      </c>
      <c r="U141" s="2" t="s">
        <v>1</v>
      </c>
      <c r="V141" s="2" t="s">
        <v>1</v>
      </c>
      <c r="W141" s="2" t="s">
        <v>1</v>
      </c>
      <c r="X141" s="2" t="s">
        <v>1</v>
      </c>
      <c r="Y141" s="2" t="s">
        <v>1</v>
      </c>
      <c r="Z141" s="2" t="s">
        <v>1</v>
      </c>
      <c r="AA141" s="2" t="s">
        <v>1</v>
      </c>
      <c r="AB141" s="2" t="s">
        <v>1</v>
      </c>
      <c r="AC141" s="2" t="s">
        <v>785</v>
      </c>
      <c r="AD141" s="2" t="s">
        <v>1</v>
      </c>
      <c r="AE141" s="2" t="s">
        <v>1</v>
      </c>
      <c r="AF141" s="2" t="s">
        <v>1</v>
      </c>
      <c r="AG141" s="2" t="s">
        <v>125</v>
      </c>
      <c r="AH141" s="2">
        <v>2021</v>
      </c>
      <c r="AI141" s="2">
        <v>18</v>
      </c>
      <c r="AJ141" s="2">
        <v>19</v>
      </c>
      <c r="AK141" s="2" t="s">
        <v>1</v>
      </c>
      <c r="AL141" s="2" t="s">
        <v>1</v>
      </c>
      <c r="AM141" s="2" t="s">
        <v>1</v>
      </c>
      <c r="AN141" s="2" t="s">
        <v>1</v>
      </c>
      <c r="AO141" s="2" t="s">
        <v>1</v>
      </c>
      <c r="AP141" s="2" t="s">
        <v>1</v>
      </c>
      <c r="AQ141" s="2">
        <v>10164</v>
      </c>
      <c r="AR141" s="2" t="s">
        <v>784</v>
      </c>
      <c r="AS141" s="3" t="str">
        <f>HYPERLINK("http://dx.doi.org/10.3390/ijerph181910164","http://dx.doi.org/10.3390/ijerph181910164")</f>
        <v>http://dx.doi.org/10.3390/ijerph181910164</v>
      </c>
      <c r="AT141" s="2" t="s">
        <v>1</v>
      </c>
      <c r="AU141" s="2" t="s">
        <v>1</v>
      </c>
      <c r="AV141" s="2" t="s">
        <v>1</v>
      </c>
      <c r="AW141" s="2" t="s">
        <v>1</v>
      </c>
      <c r="AX141" s="2" t="s">
        <v>1</v>
      </c>
      <c r="AY141" s="2" t="s">
        <v>1</v>
      </c>
      <c r="AZ141" s="2" t="s">
        <v>1</v>
      </c>
      <c r="BA141" s="2">
        <v>34639467</v>
      </c>
      <c r="BB141" s="2" t="s">
        <v>1</v>
      </c>
      <c r="BC141" s="2" t="s">
        <v>1</v>
      </c>
      <c r="BD141" s="2" t="s">
        <v>1</v>
      </c>
      <c r="BE141" s="2" t="s">
        <v>1</v>
      </c>
      <c r="BF141" s="2" t="s">
        <v>783</v>
      </c>
      <c r="BG141" s="2" t="str">
        <f>HYPERLINK("https%3A%2F%2Fwww.webofscience.com%2Fwos%2Fwoscc%2Ffull-record%2FWOS:000706519700001","View Full Record in Web of Science")</f>
        <v>View Full Record in Web of Science</v>
      </c>
    </row>
    <row r="142" spans="1:59" ht="12.75" customHeight="1" x14ac:dyDescent="0.2">
      <c r="A142" s="2" t="s">
        <v>11</v>
      </c>
      <c r="B142" s="2" t="s">
        <v>782</v>
      </c>
      <c r="C142" s="2" t="s">
        <v>1</v>
      </c>
      <c r="D142" s="2" t="s">
        <v>1</v>
      </c>
      <c r="E142" s="2" t="s">
        <v>1</v>
      </c>
      <c r="F142" s="2" t="s">
        <v>781</v>
      </c>
      <c r="G142" s="2" t="s">
        <v>1</v>
      </c>
      <c r="H142" s="4" t="s">
        <v>780</v>
      </c>
      <c r="I142" s="2" t="s">
        <v>779</v>
      </c>
      <c r="J142" s="2" t="s">
        <v>1</v>
      </c>
      <c r="K142" s="2" t="s">
        <v>1</v>
      </c>
      <c r="L142" s="2" t="s">
        <v>1</v>
      </c>
      <c r="M142" s="2" t="s">
        <v>1</v>
      </c>
      <c r="N142" s="2" t="s">
        <v>1</v>
      </c>
      <c r="O142" s="2" t="s">
        <v>1</v>
      </c>
      <c r="P142" s="2" t="s">
        <v>1</v>
      </c>
      <c r="Q142" s="2" t="s">
        <v>1</v>
      </c>
      <c r="R142" s="2" t="s">
        <v>1</v>
      </c>
      <c r="S142" s="2" t="s">
        <v>1</v>
      </c>
      <c r="T142" s="2" t="s">
        <v>1</v>
      </c>
      <c r="U142" s="2" t="s">
        <v>1</v>
      </c>
      <c r="V142" s="2" t="s">
        <v>1</v>
      </c>
      <c r="W142" s="2" t="s">
        <v>1</v>
      </c>
      <c r="X142" s="2" t="s">
        <v>1</v>
      </c>
      <c r="Y142" s="2" t="s">
        <v>1</v>
      </c>
      <c r="Z142" s="2" t="s">
        <v>1</v>
      </c>
      <c r="AA142" s="2" t="s">
        <v>1</v>
      </c>
      <c r="AB142" s="2" t="s">
        <v>778</v>
      </c>
      <c r="AC142" s="2" t="s">
        <v>777</v>
      </c>
      <c r="AD142" s="2" t="s">
        <v>1</v>
      </c>
      <c r="AE142" s="2" t="s">
        <v>1</v>
      </c>
      <c r="AF142" s="2" t="s">
        <v>1</v>
      </c>
      <c r="AG142" s="2" t="s">
        <v>776</v>
      </c>
      <c r="AH142" s="2">
        <v>2023</v>
      </c>
      <c r="AI142" s="2">
        <v>865</v>
      </c>
      <c r="AJ142" s="2" t="s">
        <v>1</v>
      </c>
      <c r="AK142" s="2" t="s">
        <v>1</v>
      </c>
      <c r="AL142" s="2" t="s">
        <v>1</v>
      </c>
      <c r="AM142" s="2" t="s">
        <v>1</v>
      </c>
      <c r="AN142" s="2" t="s">
        <v>1</v>
      </c>
      <c r="AO142" s="2" t="s">
        <v>1</v>
      </c>
      <c r="AP142" s="2" t="s">
        <v>1</v>
      </c>
      <c r="AQ142" s="2">
        <v>161150</v>
      </c>
      <c r="AR142" s="2" t="s">
        <v>775</v>
      </c>
      <c r="AS142" s="3" t="str">
        <f>HYPERLINK("http://dx.doi.org/10.1016/j.scitotenv.2022.161150","http://dx.doi.org/10.1016/j.scitotenv.2022.161150")</f>
        <v>http://dx.doi.org/10.1016/j.scitotenv.2022.161150</v>
      </c>
      <c r="AT142" s="2" t="s">
        <v>1</v>
      </c>
      <c r="AU142" s="2" t="s">
        <v>382</v>
      </c>
      <c r="AV142" s="2" t="s">
        <v>1</v>
      </c>
      <c r="AW142" s="2" t="s">
        <v>1</v>
      </c>
      <c r="AX142" s="2" t="s">
        <v>1</v>
      </c>
      <c r="AY142" s="2" t="s">
        <v>1</v>
      </c>
      <c r="AZ142" s="2" t="s">
        <v>1</v>
      </c>
      <c r="BA142" s="2">
        <v>36587704</v>
      </c>
      <c r="BB142" s="2" t="s">
        <v>1</v>
      </c>
      <c r="BC142" s="2" t="s">
        <v>1</v>
      </c>
      <c r="BD142" s="2" t="s">
        <v>1</v>
      </c>
      <c r="BE142" s="2" t="s">
        <v>1</v>
      </c>
      <c r="BF142" s="2" t="s">
        <v>774</v>
      </c>
      <c r="BG142" s="2" t="str">
        <f>HYPERLINK("https%3A%2F%2Fwww.webofscience.com%2Fwos%2Fwoscc%2Ffull-record%2FWOS:000915409000001","View Full Record in Web of Science")</f>
        <v>View Full Record in Web of Science</v>
      </c>
    </row>
    <row r="143" spans="1:59" ht="12.75" customHeight="1" x14ac:dyDescent="0.2">
      <c r="A143" s="2" t="s">
        <v>11</v>
      </c>
      <c r="B143" s="2" t="s">
        <v>773</v>
      </c>
      <c r="C143" s="2" t="s">
        <v>1</v>
      </c>
      <c r="D143" s="2" t="s">
        <v>1</v>
      </c>
      <c r="E143" s="2" t="s">
        <v>1</v>
      </c>
      <c r="F143" s="2" t="s">
        <v>772</v>
      </c>
      <c r="G143" s="2" t="s">
        <v>1</v>
      </c>
      <c r="H143" s="4" t="s">
        <v>771</v>
      </c>
      <c r="I143" s="2" t="s">
        <v>770</v>
      </c>
      <c r="J143" s="2" t="s">
        <v>1</v>
      </c>
      <c r="K143" s="2" t="s">
        <v>1</v>
      </c>
      <c r="L143" s="2" t="s">
        <v>1</v>
      </c>
      <c r="M143" s="2" t="s">
        <v>1</v>
      </c>
      <c r="N143" s="2" t="s">
        <v>769</v>
      </c>
      <c r="O143" s="2" t="s">
        <v>768</v>
      </c>
      <c r="P143" s="2" t="s">
        <v>1</v>
      </c>
      <c r="Q143" s="2" t="s">
        <v>1</v>
      </c>
      <c r="R143" s="2" t="s">
        <v>1</v>
      </c>
      <c r="S143" s="2" t="s">
        <v>1</v>
      </c>
      <c r="T143" s="2" t="s">
        <v>1</v>
      </c>
      <c r="U143" s="2" t="s">
        <v>1</v>
      </c>
      <c r="V143" s="2" t="s">
        <v>1</v>
      </c>
      <c r="W143" s="2" t="s">
        <v>1</v>
      </c>
      <c r="X143" s="2" t="s">
        <v>1</v>
      </c>
      <c r="Y143" s="2" t="s">
        <v>1</v>
      </c>
      <c r="Z143" s="2" t="s">
        <v>1</v>
      </c>
      <c r="AA143" s="2" t="s">
        <v>1</v>
      </c>
      <c r="AB143" s="2" t="s">
        <v>578</v>
      </c>
      <c r="AC143" s="2" t="s">
        <v>1</v>
      </c>
      <c r="AD143" s="2" t="s">
        <v>1</v>
      </c>
      <c r="AE143" s="2" t="s">
        <v>1</v>
      </c>
      <c r="AF143" s="2" t="s">
        <v>1</v>
      </c>
      <c r="AG143" s="2" t="s">
        <v>767</v>
      </c>
      <c r="AH143" s="2">
        <v>2022</v>
      </c>
      <c r="AI143" s="2">
        <v>12</v>
      </c>
      <c r="AJ143" s="2">
        <v>1</v>
      </c>
      <c r="AK143" s="2" t="s">
        <v>1</v>
      </c>
      <c r="AL143" s="2" t="s">
        <v>1</v>
      </c>
      <c r="AM143" s="2" t="s">
        <v>1</v>
      </c>
      <c r="AN143" s="2" t="s">
        <v>1</v>
      </c>
      <c r="AO143" s="2" t="s">
        <v>1</v>
      </c>
      <c r="AP143" s="2" t="s">
        <v>1</v>
      </c>
      <c r="AQ143" s="2">
        <v>4817</v>
      </c>
      <c r="AR143" s="2" t="s">
        <v>766</v>
      </c>
      <c r="AS143" s="3" t="str">
        <f>HYPERLINK("http://dx.doi.org/10.1038/s41598-022-08828-3","http://dx.doi.org/10.1038/s41598-022-08828-3")</f>
        <v>http://dx.doi.org/10.1038/s41598-022-08828-3</v>
      </c>
      <c r="AT143" s="2" t="s">
        <v>1</v>
      </c>
      <c r="AU143" s="2" t="s">
        <v>1</v>
      </c>
      <c r="AV143" s="2" t="s">
        <v>1</v>
      </c>
      <c r="AW143" s="2" t="s">
        <v>1</v>
      </c>
      <c r="AX143" s="2" t="s">
        <v>1</v>
      </c>
      <c r="AY143" s="2" t="s">
        <v>1</v>
      </c>
      <c r="AZ143" s="2" t="s">
        <v>1</v>
      </c>
      <c r="BA143" s="2">
        <v>35314738</v>
      </c>
      <c r="BB143" s="2" t="s">
        <v>1</v>
      </c>
      <c r="BC143" s="2" t="s">
        <v>1</v>
      </c>
      <c r="BD143" s="2" t="s">
        <v>1</v>
      </c>
      <c r="BE143" s="2" t="s">
        <v>1</v>
      </c>
      <c r="BF143" s="2" t="s">
        <v>765</v>
      </c>
      <c r="BG143" s="2" t="str">
        <f>HYPERLINK("https%3A%2F%2Fwww.webofscience.com%2Fwos%2Fwoscc%2Ffull-record%2FWOS:000771589000019","View Full Record in Web of Science")</f>
        <v>View Full Record in Web of Science</v>
      </c>
    </row>
    <row r="144" spans="1:59" ht="12.75" customHeight="1" x14ac:dyDescent="0.2">
      <c r="A144" s="2" t="s">
        <v>11</v>
      </c>
      <c r="B144" s="2" t="s">
        <v>764</v>
      </c>
      <c r="C144" s="2" t="s">
        <v>1</v>
      </c>
      <c r="D144" s="2" t="s">
        <v>1</v>
      </c>
      <c r="E144" s="2" t="s">
        <v>1</v>
      </c>
      <c r="F144" s="2" t="s">
        <v>763</v>
      </c>
      <c r="G144" s="2" t="s">
        <v>1</v>
      </c>
      <c r="H144" s="4" t="s">
        <v>762</v>
      </c>
      <c r="I144" s="2" t="s">
        <v>761</v>
      </c>
      <c r="J144" s="2" t="s">
        <v>1</v>
      </c>
      <c r="K144" s="2" t="s">
        <v>1</v>
      </c>
      <c r="L144" s="2" t="s">
        <v>1</v>
      </c>
      <c r="M144" s="2" t="s">
        <v>1</v>
      </c>
      <c r="N144" s="2" t="s">
        <v>1</v>
      </c>
      <c r="O144" s="2" t="s">
        <v>760</v>
      </c>
      <c r="P144" s="2" t="s">
        <v>1</v>
      </c>
      <c r="Q144" s="2" t="s">
        <v>1</v>
      </c>
      <c r="R144" s="2" t="s">
        <v>1</v>
      </c>
      <c r="S144" s="2" t="s">
        <v>1</v>
      </c>
      <c r="T144" s="2" t="s">
        <v>1</v>
      </c>
      <c r="U144" s="2" t="s">
        <v>1</v>
      </c>
      <c r="V144" s="2" t="s">
        <v>1</v>
      </c>
      <c r="W144" s="2" t="s">
        <v>1</v>
      </c>
      <c r="X144" s="2" t="s">
        <v>1</v>
      </c>
      <c r="Y144" s="2" t="s">
        <v>1</v>
      </c>
      <c r="Z144" s="2" t="s">
        <v>1</v>
      </c>
      <c r="AA144" s="2" t="s">
        <v>1</v>
      </c>
      <c r="AB144" s="2" t="s">
        <v>1</v>
      </c>
      <c r="AC144" s="2" t="s">
        <v>319</v>
      </c>
      <c r="AD144" s="2" t="s">
        <v>1</v>
      </c>
      <c r="AE144" s="2" t="s">
        <v>1</v>
      </c>
      <c r="AF144" s="2" t="s">
        <v>1</v>
      </c>
      <c r="AG144" s="2" t="s">
        <v>759</v>
      </c>
      <c r="AH144" s="2">
        <v>2022</v>
      </c>
      <c r="AI144" s="2" t="s">
        <v>1</v>
      </c>
      <c r="AJ144" s="2" t="s">
        <v>1</v>
      </c>
      <c r="AK144" s="2" t="s">
        <v>1</v>
      </c>
      <c r="AL144" s="2" t="s">
        <v>1</v>
      </c>
      <c r="AM144" s="2" t="s">
        <v>1</v>
      </c>
      <c r="AN144" s="2" t="s">
        <v>1</v>
      </c>
      <c r="AO144" s="2" t="s">
        <v>1</v>
      </c>
      <c r="AP144" s="2" t="s">
        <v>1</v>
      </c>
      <c r="AQ144" s="2" t="s">
        <v>1</v>
      </c>
      <c r="AR144" s="2" t="s">
        <v>758</v>
      </c>
      <c r="AS144" s="3" t="str">
        <f>HYPERLINK("http://dx.doi.org/10.1002/pan3.10377","http://dx.doi.org/10.1002/pan3.10377")</f>
        <v>http://dx.doi.org/10.1002/pan3.10377</v>
      </c>
      <c r="AT144" s="2" t="s">
        <v>1</v>
      </c>
      <c r="AU144" s="2" t="s">
        <v>197</v>
      </c>
      <c r="AV144" s="2" t="s">
        <v>1</v>
      </c>
      <c r="AW144" s="2" t="s">
        <v>1</v>
      </c>
      <c r="AX144" s="2" t="s">
        <v>1</v>
      </c>
      <c r="AY144" s="2" t="s">
        <v>1</v>
      </c>
      <c r="AZ144" s="2" t="s">
        <v>1</v>
      </c>
      <c r="BA144" s="2" t="s">
        <v>1</v>
      </c>
      <c r="BB144" s="2" t="s">
        <v>1</v>
      </c>
      <c r="BC144" s="2" t="s">
        <v>1</v>
      </c>
      <c r="BD144" s="2" t="s">
        <v>1</v>
      </c>
      <c r="BE144" s="2" t="s">
        <v>1</v>
      </c>
      <c r="BF144" s="2" t="s">
        <v>757</v>
      </c>
      <c r="BG144" s="2" t="str">
        <f>HYPERLINK("https%3A%2F%2Fwww.webofscience.com%2Fwos%2Fwoscc%2Ffull-record%2FWOS:000826256500001","View Full Record in Web of Science")</f>
        <v>View Full Record in Web of Science</v>
      </c>
    </row>
    <row r="145" spans="1:59" ht="12.75" customHeight="1" x14ac:dyDescent="0.2">
      <c r="A145" s="2" t="s">
        <v>11</v>
      </c>
      <c r="B145" s="2" t="s">
        <v>756</v>
      </c>
      <c r="C145" s="2" t="s">
        <v>1</v>
      </c>
      <c r="D145" s="2" t="s">
        <v>1</v>
      </c>
      <c r="E145" s="2" t="s">
        <v>1</v>
      </c>
      <c r="F145" s="2" t="s">
        <v>755</v>
      </c>
      <c r="G145" s="2" t="s">
        <v>1</v>
      </c>
      <c r="H145" s="4" t="s">
        <v>754</v>
      </c>
      <c r="I145" s="2" t="s">
        <v>753</v>
      </c>
      <c r="J145" s="2" t="s">
        <v>1</v>
      </c>
      <c r="K145" s="2" t="s">
        <v>1</v>
      </c>
      <c r="L145" s="2" t="s">
        <v>1</v>
      </c>
      <c r="M145" s="2" t="s">
        <v>1</v>
      </c>
      <c r="N145" s="2" t="s">
        <v>1</v>
      </c>
      <c r="O145" s="2" t="s">
        <v>1</v>
      </c>
      <c r="P145" s="2" t="s">
        <v>1</v>
      </c>
      <c r="Q145" s="2" t="s">
        <v>1</v>
      </c>
      <c r="R145" s="2" t="s">
        <v>1</v>
      </c>
      <c r="S145" s="2" t="s">
        <v>1</v>
      </c>
      <c r="T145" s="2" t="s">
        <v>1</v>
      </c>
      <c r="U145" s="2" t="s">
        <v>1</v>
      </c>
      <c r="V145" s="2" t="s">
        <v>1</v>
      </c>
      <c r="W145" s="2" t="s">
        <v>1</v>
      </c>
      <c r="X145" s="2" t="s">
        <v>1</v>
      </c>
      <c r="Y145" s="2" t="s">
        <v>1</v>
      </c>
      <c r="Z145" s="2" t="s">
        <v>1</v>
      </c>
      <c r="AA145" s="2" t="s">
        <v>1</v>
      </c>
      <c r="AB145" s="2" t="s">
        <v>752</v>
      </c>
      <c r="AC145" s="2" t="s">
        <v>751</v>
      </c>
      <c r="AD145" s="2" t="s">
        <v>1</v>
      </c>
      <c r="AE145" s="2" t="s">
        <v>1</v>
      </c>
      <c r="AF145" s="2" t="s">
        <v>1</v>
      </c>
      <c r="AG145" s="2" t="s">
        <v>750</v>
      </c>
      <c r="AH145" s="2">
        <v>2023</v>
      </c>
      <c r="AI145" s="2" t="s">
        <v>1</v>
      </c>
      <c r="AJ145" s="2" t="s">
        <v>1</v>
      </c>
      <c r="AK145" s="2" t="s">
        <v>1</v>
      </c>
      <c r="AL145" s="2" t="s">
        <v>1</v>
      </c>
      <c r="AM145" s="2" t="s">
        <v>1</v>
      </c>
      <c r="AN145" s="2" t="s">
        <v>1</v>
      </c>
      <c r="AO145" s="2" t="s">
        <v>1</v>
      </c>
      <c r="AP145" s="2" t="s">
        <v>1</v>
      </c>
      <c r="AQ145" s="2" t="s">
        <v>1</v>
      </c>
      <c r="AR145" s="2" t="s">
        <v>749</v>
      </c>
      <c r="AS145" s="3" t="str">
        <f>HYPERLINK("http://dx.doi.org/10.1007/s40808-023-01739-w","http://dx.doi.org/10.1007/s40808-023-01739-w")</f>
        <v>http://dx.doi.org/10.1007/s40808-023-01739-w</v>
      </c>
      <c r="AT145" s="2" t="s">
        <v>1</v>
      </c>
      <c r="AU145" s="2" t="s">
        <v>152</v>
      </c>
      <c r="AV145" s="2" t="s">
        <v>1</v>
      </c>
      <c r="AW145" s="2" t="s">
        <v>1</v>
      </c>
      <c r="AX145" s="2" t="s">
        <v>1</v>
      </c>
      <c r="AY145" s="2" t="s">
        <v>1</v>
      </c>
      <c r="AZ145" s="2" t="s">
        <v>1</v>
      </c>
      <c r="BA145" s="2" t="s">
        <v>1</v>
      </c>
      <c r="BB145" s="2" t="s">
        <v>1</v>
      </c>
      <c r="BC145" s="2" t="s">
        <v>1</v>
      </c>
      <c r="BD145" s="2" t="s">
        <v>1</v>
      </c>
      <c r="BE145" s="2" t="s">
        <v>1</v>
      </c>
      <c r="BF145" s="2" t="s">
        <v>748</v>
      </c>
      <c r="BG145" s="2" t="str">
        <f>HYPERLINK("https%3A%2F%2Fwww.webofscience.com%2Fwos%2Fwoscc%2Ffull-record%2FWOS:000939584600001","View Full Record in Web of Science")</f>
        <v>View Full Record in Web of Science</v>
      </c>
    </row>
    <row r="146" spans="1:59" ht="12.75" customHeight="1" x14ac:dyDescent="0.2">
      <c r="A146" s="2" t="s">
        <v>11</v>
      </c>
      <c r="B146" s="2" t="s">
        <v>10</v>
      </c>
      <c r="C146" s="2" t="s">
        <v>1</v>
      </c>
      <c r="D146" s="2" t="s">
        <v>1</v>
      </c>
      <c r="E146" s="2" t="s">
        <v>1</v>
      </c>
      <c r="F146" s="2" t="s">
        <v>9</v>
      </c>
      <c r="G146" s="2" t="s">
        <v>1</v>
      </c>
      <c r="H146" s="4" t="s">
        <v>747</v>
      </c>
      <c r="I146" s="2" t="s">
        <v>746</v>
      </c>
      <c r="J146" s="2" t="s">
        <v>1</v>
      </c>
      <c r="K146" s="2" t="s">
        <v>1</v>
      </c>
      <c r="L146" s="2" t="s">
        <v>1</v>
      </c>
      <c r="M146" s="2" t="s">
        <v>1</v>
      </c>
      <c r="N146" s="2" t="s">
        <v>745</v>
      </c>
      <c r="O146" s="2" t="s">
        <v>744</v>
      </c>
      <c r="P146" s="2" t="s">
        <v>1</v>
      </c>
      <c r="Q146" s="2" t="s">
        <v>1</v>
      </c>
      <c r="R146" s="2" t="s">
        <v>1</v>
      </c>
      <c r="S146" s="2" t="s">
        <v>1</v>
      </c>
      <c r="T146" s="2" t="s">
        <v>1</v>
      </c>
      <c r="U146" s="2" t="s">
        <v>1</v>
      </c>
      <c r="V146" s="2" t="s">
        <v>1</v>
      </c>
      <c r="W146" s="2" t="s">
        <v>1</v>
      </c>
      <c r="X146" s="2" t="s">
        <v>1</v>
      </c>
      <c r="Y146" s="2" t="s">
        <v>1</v>
      </c>
      <c r="Z146" s="2" t="s">
        <v>1</v>
      </c>
      <c r="AA146" s="2" t="s">
        <v>1</v>
      </c>
      <c r="AB146" s="2" t="s">
        <v>1</v>
      </c>
      <c r="AC146" s="2" t="s">
        <v>743</v>
      </c>
      <c r="AD146" s="2" t="s">
        <v>1</v>
      </c>
      <c r="AE146" s="2" t="s">
        <v>1</v>
      </c>
      <c r="AF146" s="2" t="s">
        <v>1</v>
      </c>
      <c r="AG146" s="2" t="s">
        <v>235</v>
      </c>
      <c r="AH146" s="2">
        <v>2023</v>
      </c>
      <c r="AI146" s="2">
        <v>9</v>
      </c>
      <c r="AJ146" s="2">
        <v>2</v>
      </c>
      <c r="AK146" s="2" t="s">
        <v>1</v>
      </c>
      <c r="AL146" s="2" t="s">
        <v>1</v>
      </c>
      <c r="AM146" s="2" t="s">
        <v>1</v>
      </c>
      <c r="AN146" s="2" t="s">
        <v>1</v>
      </c>
      <c r="AO146" s="2" t="s">
        <v>1</v>
      </c>
      <c r="AP146" s="2" t="s">
        <v>1</v>
      </c>
      <c r="AQ146" s="2" t="s">
        <v>742</v>
      </c>
      <c r="AR146" s="2" t="s">
        <v>741</v>
      </c>
      <c r="AS146" s="3" t="str">
        <f>HYPERLINK("http://dx.doi.org/10.1016/j.heliyon.2023.e13658","http://dx.doi.org/10.1016/j.heliyon.2023.e13658")</f>
        <v>http://dx.doi.org/10.1016/j.heliyon.2023.e13658</v>
      </c>
      <c r="AT146" s="2" t="s">
        <v>1</v>
      </c>
      <c r="AU146" s="2" t="s">
        <v>1</v>
      </c>
      <c r="AV146" s="2" t="s">
        <v>1</v>
      </c>
      <c r="AW146" s="2" t="s">
        <v>1</v>
      </c>
      <c r="AX146" s="2" t="s">
        <v>1</v>
      </c>
      <c r="AY146" s="2" t="s">
        <v>1</v>
      </c>
      <c r="AZ146" s="2" t="s">
        <v>1</v>
      </c>
      <c r="BA146" s="2">
        <v>36879756</v>
      </c>
      <c r="BB146" s="2" t="s">
        <v>1</v>
      </c>
      <c r="BC146" s="2" t="s">
        <v>1</v>
      </c>
      <c r="BD146" s="2" t="s">
        <v>1</v>
      </c>
      <c r="BE146" s="2" t="s">
        <v>1</v>
      </c>
      <c r="BF146" s="2" t="s">
        <v>740</v>
      </c>
      <c r="BG146" s="2" t="str">
        <f>HYPERLINK("https%3A%2F%2Fwww.webofscience.com%2Fwos%2Fwoscc%2Ffull-record%2FWOS:000969486900001","View Full Record in Web of Science")</f>
        <v>View Full Record in Web of Science</v>
      </c>
    </row>
    <row r="147" spans="1:59" ht="12.75" customHeight="1" x14ac:dyDescent="0.2">
      <c r="A147" s="2" t="s">
        <v>11</v>
      </c>
      <c r="B147" s="2" t="s">
        <v>739</v>
      </c>
      <c r="C147" s="2" t="s">
        <v>1</v>
      </c>
      <c r="D147" s="2" t="s">
        <v>1</v>
      </c>
      <c r="E147" s="2" t="s">
        <v>1</v>
      </c>
      <c r="F147" s="2" t="s">
        <v>738</v>
      </c>
      <c r="G147" s="2" t="s">
        <v>1</v>
      </c>
      <c r="H147" s="4" t="s">
        <v>737</v>
      </c>
      <c r="I147" s="2" t="s">
        <v>736</v>
      </c>
      <c r="J147" s="2" t="s">
        <v>1</v>
      </c>
      <c r="K147" s="2" t="s">
        <v>1</v>
      </c>
      <c r="L147" s="2" t="s">
        <v>1</v>
      </c>
      <c r="M147" s="2" t="s">
        <v>1</v>
      </c>
      <c r="N147" s="2" t="s">
        <v>735</v>
      </c>
      <c r="O147" s="2" t="s">
        <v>734</v>
      </c>
      <c r="P147" s="2" t="s">
        <v>1</v>
      </c>
      <c r="Q147" s="2" t="s">
        <v>1</v>
      </c>
      <c r="R147" s="2" t="s">
        <v>1</v>
      </c>
      <c r="S147" s="2" t="s">
        <v>1</v>
      </c>
      <c r="T147" s="2" t="s">
        <v>1</v>
      </c>
      <c r="U147" s="2" t="s">
        <v>1</v>
      </c>
      <c r="V147" s="2" t="s">
        <v>1</v>
      </c>
      <c r="W147" s="2" t="s">
        <v>1</v>
      </c>
      <c r="X147" s="2" t="s">
        <v>1</v>
      </c>
      <c r="Y147" s="2" t="s">
        <v>1</v>
      </c>
      <c r="Z147" s="2" t="s">
        <v>1</v>
      </c>
      <c r="AA147" s="2" t="s">
        <v>1</v>
      </c>
      <c r="AB147" s="2" t="s">
        <v>1</v>
      </c>
      <c r="AC147" s="2" t="s">
        <v>88</v>
      </c>
      <c r="AD147" s="2" t="s">
        <v>1</v>
      </c>
      <c r="AE147" s="2" t="s">
        <v>1</v>
      </c>
      <c r="AF147" s="2" t="s">
        <v>1</v>
      </c>
      <c r="AG147" s="2" t="s">
        <v>733</v>
      </c>
      <c r="AH147" s="2">
        <v>2022</v>
      </c>
      <c r="AI147" s="2">
        <v>5</v>
      </c>
      <c r="AJ147" s="2" t="s">
        <v>1</v>
      </c>
      <c r="AK147" s="2" t="s">
        <v>1</v>
      </c>
      <c r="AL147" s="2" t="s">
        <v>1</v>
      </c>
      <c r="AM147" s="2" t="s">
        <v>1</v>
      </c>
      <c r="AN147" s="2" t="s">
        <v>1</v>
      </c>
      <c r="AO147" s="2" t="s">
        <v>1</v>
      </c>
      <c r="AP147" s="2" t="s">
        <v>1</v>
      </c>
      <c r="AQ147" s="2">
        <v>1046371</v>
      </c>
      <c r="AR147" s="2" t="s">
        <v>732</v>
      </c>
      <c r="AS147" s="3" t="str">
        <f>HYPERLINK("http://dx.doi.org/10.3389/ffgc.2022.1046371","http://dx.doi.org/10.3389/ffgc.2022.1046371")</f>
        <v>http://dx.doi.org/10.3389/ffgc.2022.1046371</v>
      </c>
      <c r="AT147" s="2" t="s">
        <v>1</v>
      </c>
      <c r="AU147" s="2" t="s">
        <v>1</v>
      </c>
      <c r="AV147" s="2" t="s">
        <v>1</v>
      </c>
      <c r="AW147" s="2" t="s">
        <v>1</v>
      </c>
      <c r="AX147" s="2" t="s">
        <v>1</v>
      </c>
      <c r="AY147" s="2" t="s">
        <v>1</v>
      </c>
      <c r="AZ147" s="2" t="s">
        <v>1</v>
      </c>
      <c r="BA147" s="2" t="s">
        <v>1</v>
      </c>
      <c r="BB147" s="2" t="s">
        <v>1</v>
      </c>
      <c r="BC147" s="2" t="s">
        <v>1</v>
      </c>
      <c r="BD147" s="2" t="s">
        <v>1</v>
      </c>
      <c r="BE147" s="2" t="s">
        <v>1</v>
      </c>
      <c r="BF147" s="2" t="s">
        <v>731</v>
      </c>
      <c r="BG147" s="2" t="str">
        <f>HYPERLINK("https%3A%2F%2Fwww.webofscience.com%2Fwos%2Fwoscc%2Ffull-record%2FWOS:000899663000001","View Full Record in Web of Science")</f>
        <v>View Full Record in Web of Science</v>
      </c>
    </row>
    <row r="148" spans="1:59" ht="12.75" customHeight="1" x14ac:dyDescent="0.2">
      <c r="A148" s="2" t="s">
        <v>11</v>
      </c>
      <c r="B148" s="2" t="s">
        <v>730</v>
      </c>
      <c r="C148" s="2" t="s">
        <v>1</v>
      </c>
      <c r="D148" s="2" t="s">
        <v>1</v>
      </c>
      <c r="E148" s="2" t="s">
        <v>1</v>
      </c>
      <c r="F148" s="2" t="s">
        <v>729</v>
      </c>
      <c r="G148" s="2" t="s">
        <v>1</v>
      </c>
      <c r="H148" s="4" t="s">
        <v>728</v>
      </c>
      <c r="I148" s="2" t="s">
        <v>727</v>
      </c>
      <c r="J148" s="2" t="s">
        <v>1</v>
      </c>
      <c r="K148" s="2" t="s">
        <v>1</v>
      </c>
      <c r="L148" s="2" t="s">
        <v>1</v>
      </c>
      <c r="M148" s="2" t="s">
        <v>1</v>
      </c>
      <c r="N148" s="2" t="s">
        <v>726</v>
      </c>
      <c r="O148" s="2" t="s">
        <v>725</v>
      </c>
      <c r="P148" s="2" t="s">
        <v>1</v>
      </c>
      <c r="Q148" s="2" t="s">
        <v>1</v>
      </c>
      <c r="R148" s="2" t="s">
        <v>1</v>
      </c>
      <c r="S148" s="2" t="s">
        <v>1</v>
      </c>
      <c r="T148" s="2" t="s">
        <v>1</v>
      </c>
      <c r="U148" s="2" t="s">
        <v>1</v>
      </c>
      <c r="V148" s="2" t="s">
        <v>1</v>
      </c>
      <c r="W148" s="2" t="s">
        <v>1</v>
      </c>
      <c r="X148" s="2" t="s">
        <v>1</v>
      </c>
      <c r="Y148" s="2" t="s">
        <v>1</v>
      </c>
      <c r="Z148" s="2" t="s">
        <v>1</v>
      </c>
      <c r="AA148" s="2" t="s">
        <v>1</v>
      </c>
      <c r="AB148" s="2" t="s">
        <v>1</v>
      </c>
      <c r="AC148" s="2" t="s">
        <v>15</v>
      </c>
      <c r="AD148" s="2" t="s">
        <v>1</v>
      </c>
      <c r="AE148" s="2" t="s">
        <v>1</v>
      </c>
      <c r="AF148" s="2" t="s">
        <v>1</v>
      </c>
      <c r="AG148" s="2" t="s">
        <v>318</v>
      </c>
      <c r="AH148" s="2">
        <v>2022</v>
      </c>
      <c r="AI148" s="2">
        <v>14</v>
      </c>
      <c r="AJ148" s="2">
        <v>7</v>
      </c>
      <c r="AK148" s="2" t="s">
        <v>1</v>
      </c>
      <c r="AL148" s="2" t="s">
        <v>1</v>
      </c>
      <c r="AM148" s="2" t="s">
        <v>1</v>
      </c>
      <c r="AN148" s="2" t="s">
        <v>1</v>
      </c>
      <c r="AO148" s="2" t="s">
        <v>1</v>
      </c>
      <c r="AP148" s="2" t="s">
        <v>1</v>
      </c>
      <c r="AQ148" s="2">
        <v>4160</v>
      </c>
      <c r="AR148" s="2" t="s">
        <v>724</v>
      </c>
      <c r="AS148" s="3" t="str">
        <f>HYPERLINK("http://dx.doi.org/10.3390/su14074160","http://dx.doi.org/10.3390/su14074160")</f>
        <v>http://dx.doi.org/10.3390/su14074160</v>
      </c>
      <c r="AT148" s="2" t="s">
        <v>1</v>
      </c>
      <c r="AU148" s="2" t="s">
        <v>1</v>
      </c>
      <c r="AV148" s="2" t="s">
        <v>1</v>
      </c>
      <c r="AW148" s="2" t="s">
        <v>1</v>
      </c>
      <c r="AX148" s="2" t="s">
        <v>1</v>
      </c>
      <c r="AY148" s="2" t="s">
        <v>1</v>
      </c>
      <c r="AZ148" s="2" t="s">
        <v>1</v>
      </c>
      <c r="BA148" s="2" t="s">
        <v>1</v>
      </c>
      <c r="BB148" s="2" t="s">
        <v>1</v>
      </c>
      <c r="BC148" s="2" t="s">
        <v>1</v>
      </c>
      <c r="BD148" s="2" t="s">
        <v>1</v>
      </c>
      <c r="BE148" s="2" t="s">
        <v>1</v>
      </c>
      <c r="BF148" s="2" t="s">
        <v>723</v>
      </c>
      <c r="BG148" s="2" t="str">
        <f>HYPERLINK("https%3A%2F%2Fwww.webofscience.com%2Fwos%2Fwoscc%2Ffull-record%2FWOS:000781451600001","View Full Record in Web of Science")</f>
        <v>View Full Record in Web of Science</v>
      </c>
    </row>
    <row r="149" spans="1:59" ht="12.75" customHeight="1" x14ac:dyDescent="0.2">
      <c r="A149" s="2" t="s">
        <v>11</v>
      </c>
      <c r="B149" s="2" t="s">
        <v>722</v>
      </c>
      <c r="C149" s="2" t="s">
        <v>1</v>
      </c>
      <c r="D149" s="2" t="s">
        <v>1</v>
      </c>
      <c r="E149" s="2" t="s">
        <v>1</v>
      </c>
      <c r="F149" s="2" t="s">
        <v>721</v>
      </c>
      <c r="G149" s="2" t="s">
        <v>1</v>
      </c>
      <c r="H149" s="4" t="s">
        <v>720</v>
      </c>
      <c r="I149" s="2" t="s">
        <v>719</v>
      </c>
      <c r="J149" s="2" t="s">
        <v>1</v>
      </c>
      <c r="K149" s="2" t="s">
        <v>1</v>
      </c>
      <c r="L149" s="2" t="s">
        <v>1</v>
      </c>
      <c r="M149" s="2" t="s">
        <v>1</v>
      </c>
      <c r="N149" s="2" t="s">
        <v>718</v>
      </c>
      <c r="O149" s="2" t="s">
        <v>717</v>
      </c>
      <c r="P149" s="2" t="s">
        <v>1</v>
      </c>
      <c r="Q149" s="2" t="s">
        <v>1</v>
      </c>
      <c r="R149" s="2" t="s">
        <v>1</v>
      </c>
      <c r="S149" s="2" t="s">
        <v>1</v>
      </c>
      <c r="T149" s="2" t="s">
        <v>1</v>
      </c>
      <c r="U149" s="2" t="s">
        <v>1</v>
      </c>
      <c r="V149" s="2" t="s">
        <v>1</v>
      </c>
      <c r="W149" s="2" t="s">
        <v>1</v>
      </c>
      <c r="X149" s="2" t="s">
        <v>1</v>
      </c>
      <c r="Y149" s="2" t="s">
        <v>1</v>
      </c>
      <c r="Z149" s="2" t="s">
        <v>1</v>
      </c>
      <c r="AA149" s="2" t="s">
        <v>1</v>
      </c>
      <c r="AB149" s="2" t="s">
        <v>485</v>
      </c>
      <c r="AC149" s="2" t="s">
        <v>484</v>
      </c>
      <c r="AD149" s="2" t="s">
        <v>1</v>
      </c>
      <c r="AE149" s="2" t="s">
        <v>1</v>
      </c>
      <c r="AF149" s="2" t="s">
        <v>1</v>
      </c>
      <c r="AG149" s="2" t="s">
        <v>14</v>
      </c>
      <c r="AH149" s="2">
        <v>2022</v>
      </c>
      <c r="AI149" s="2">
        <v>109</v>
      </c>
      <c r="AJ149" s="2" t="s">
        <v>1</v>
      </c>
      <c r="AK149" s="2" t="s">
        <v>1</v>
      </c>
      <c r="AL149" s="2" t="s">
        <v>1</v>
      </c>
      <c r="AM149" s="2" t="s">
        <v>1</v>
      </c>
      <c r="AN149" s="2" t="s">
        <v>1</v>
      </c>
      <c r="AO149" s="2" t="s">
        <v>1</v>
      </c>
      <c r="AP149" s="2" t="s">
        <v>1</v>
      </c>
      <c r="AQ149" s="2">
        <v>102775</v>
      </c>
      <c r="AR149" s="2" t="s">
        <v>716</v>
      </c>
      <c r="AS149" s="3" t="str">
        <f>HYPERLINK("http://dx.doi.org/10.1016/j.jag.2022.102775","http://dx.doi.org/10.1016/j.jag.2022.102775")</f>
        <v>http://dx.doi.org/10.1016/j.jag.2022.102775</v>
      </c>
      <c r="AT149" s="2" t="s">
        <v>1</v>
      </c>
      <c r="AU149" s="2" t="s">
        <v>643</v>
      </c>
      <c r="AV149" s="2" t="s">
        <v>1</v>
      </c>
      <c r="AW149" s="2" t="s">
        <v>1</v>
      </c>
      <c r="AX149" s="2" t="s">
        <v>1</v>
      </c>
      <c r="AY149" s="2" t="s">
        <v>1</v>
      </c>
      <c r="AZ149" s="2" t="s">
        <v>1</v>
      </c>
      <c r="BA149" s="2" t="s">
        <v>1</v>
      </c>
      <c r="BB149" s="2" t="s">
        <v>1</v>
      </c>
      <c r="BC149" s="2" t="s">
        <v>1</v>
      </c>
      <c r="BD149" s="2" t="s">
        <v>1</v>
      </c>
      <c r="BE149" s="2" t="s">
        <v>1</v>
      </c>
      <c r="BF149" s="2" t="s">
        <v>715</v>
      </c>
      <c r="BG149" s="2" t="str">
        <f>HYPERLINK("https%3A%2F%2Fwww.webofscience.com%2Fwos%2Fwoscc%2Ffull-record%2FWOS:000803796000003","View Full Record in Web of Science")</f>
        <v>View Full Record in Web of Science</v>
      </c>
    </row>
    <row r="150" spans="1:59" ht="12.75" customHeight="1" x14ac:dyDescent="0.2">
      <c r="A150" s="2" t="s">
        <v>11</v>
      </c>
      <c r="B150" s="2" t="s">
        <v>714</v>
      </c>
      <c r="C150" s="2" t="s">
        <v>1</v>
      </c>
      <c r="D150" s="2" t="s">
        <v>1</v>
      </c>
      <c r="E150" s="2" t="s">
        <v>1</v>
      </c>
      <c r="F150" s="2" t="s">
        <v>713</v>
      </c>
      <c r="G150" s="2" t="s">
        <v>1</v>
      </c>
      <c r="H150" s="4" t="s">
        <v>712</v>
      </c>
      <c r="I150" s="2" t="s">
        <v>711</v>
      </c>
      <c r="J150" s="2" t="s">
        <v>1</v>
      </c>
      <c r="K150" s="2" t="s">
        <v>1</v>
      </c>
      <c r="L150" s="2" t="s">
        <v>1</v>
      </c>
      <c r="M150" s="2" t="s">
        <v>1</v>
      </c>
      <c r="N150" s="2" t="s">
        <v>710</v>
      </c>
      <c r="O150" s="2" t="s">
        <v>709</v>
      </c>
      <c r="P150" s="2" t="s">
        <v>1</v>
      </c>
      <c r="Q150" s="2" t="s">
        <v>1</v>
      </c>
      <c r="R150" s="2" t="s">
        <v>1</v>
      </c>
      <c r="S150" s="2" t="s">
        <v>1</v>
      </c>
      <c r="T150" s="2" t="s">
        <v>1</v>
      </c>
      <c r="U150" s="2" t="s">
        <v>1</v>
      </c>
      <c r="V150" s="2" t="s">
        <v>1</v>
      </c>
      <c r="W150" s="2" t="s">
        <v>1</v>
      </c>
      <c r="X150" s="2" t="s">
        <v>1</v>
      </c>
      <c r="Y150" s="2" t="s">
        <v>1</v>
      </c>
      <c r="Z150" s="2" t="s">
        <v>1</v>
      </c>
      <c r="AA150" s="2" t="s">
        <v>1</v>
      </c>
      <c r="AB150" s="2" t="s">
        <v>708</v>
      </c>
      <c r="AC150" s="2" t="s">
        <v>707</v>
      </c>
      <c r="AD150" s="2" t="s">
        <v>1</v>
      </c>
      <c r="AE150" s="2" t="s">
        <v>1</v>
      </c>
      <c r="AF150" s="2" t="s">
        <v>1</v>
      </c>
      <c r="AG150" s="2" t="s">
        <v>72</v>
      </c>
      <c r="AH150" s="2">
        <v>2022</v>
      </c>
      <c r="AI150" s="2">
        <v>164</v>
      </c>
      <c r="AJ150" s="2" t="s">
        <v>1</v>
      </c>
      <c r="AK150" s="2" t="s">
        <v>1</v>
      </c>
      <c r="AL150" s="2" t="s">
        <v>1</v>
      </c>
      <c r="AM150" s="2" t="s">
        <v>1</v>
      </c>
      <c r="AN150" s="2" t="s">
        <v>1</v>
      </c>
      <c r="AO150" s="2" t="s">
        <v>1</v>
      </c>
      <c r="AP150" s="2" t="s">
        <v>1</v>
      </c>
      <c r="AQ150" s="2">
        <v>104188</v>
      </c>
      <c r="AR150" s="2" t="s">
        <v>706</v>
      </c>
      <c r="AS150" s="3" t="str">
        <f>HYPERLINK("http://dx.doi.org/10.1016/j.advwatres.2022.104188","http://dx.doi.org/10.1016/j.advwatres.2022.104188")</f>
        <v>http://dx.doi.org/10.1016/j.advwatres.2022.104188</v>
      </c>
      <c r="AT150" s="2" t="s">
        <v>1</v>
      </c>
      <c r="AU150" s="2" t="s">
        <v>643</v>
      </c>
      <c r="AV150" s="2" t="s">
        <v>1</v>
      </c>
      <c r="AW150" s="2" t="s">
        <v>1</v>
      </c>
      <c r="AX150" s="2" t="s">
        <v>1</v>
      </c>
      <c r="AY150" s="2" t="s">
        <v>1</v>
      </c>
      <c r="AZ150" s="2" t="s">
        <v>1</v>
      </c>
      <c r="BA150" s="2" t="s">
        <v>1</v>
      </c>
      <c r="BB150" s="2" t="s">
        <v>1</v>
      </c>
      <c r="BC150" s="2" t="s">
        <v>1</v>
      </c>
      <c r="BD150" s="2" t="s">
        <v>1</v>
      </c>
      <c r="BE150" s="2" t="s">
        <v>1</v>
      </c>
      <c r="BF150" s="2" t="s">
        <v>705</v>
      </c>
      <c r="BG150" s="2" t="str">
        <f>HYPERLINK("https%3A%2F%2Fwww.webofscience.com%2Fwos%2Fwoscc%2Ffull-record%2FWOS:000798081900001","View Full Record in Web of Science")</f>
        <v>View Full Record in Web of Science</v>
      </c>
    </row>
    <row r="151" spans="1:59" ht="12.75" customHeight="1" x14ac:dyDescent="0.2">
      <c r="A151" s="2" t="s">
        <v>11</v>
      </c>
      <c r="B151" s="2" t="s">
        <v>704</v>
      </c>
      <c r="C151" s="2" t="s">
        <v>1</v>
      </c>
      <c r="D151" s="2" t="s">
        <v>1</v>
      </c>
      <c r="E151" s="2" t="s">
        <v>1</v>
      </c>
      <c r="F151" s="2" t="s">
        <v>703</v>
      </c>
      <c r="G151" s="2" t="s">
        <v>1</v>
      </c>
      <c r="H151" s="4" t="s">
        <v>702</v>
      </c>
      <c r="I151" s="2" t="s">
        <v>701</v>
      </c>
      <c r="J151" s="2" t="s">
        <v>1</v>
      </c>
      <c r="K151" s="2" t="s">
        <v>1</v>
      </c>
      <c r="L151" s="2" t="s">
        <v>1</v>
      </c>
      <c r="M151" s="2" t="s">
        <v>1</v>
      </c>
      <c r="N151" s="2" t="s">
        <v>700</v>
      </c>
      <c r="O151" s="2" t="s">
        <v>699</v>
      </c>
      <c r="P151" s="2" t="s">
        <v>1</v>
      </c>
      <c r="Q151" s="2" t="s">
        <v>1</v>
      </c>
      <c r="R151" s="2" t="s">
        <v>1</v>
      </c>
      <c r="S151" s="2" t="s">
        <v>1</v>
      </c>
      <c r="T151" s="2" t="s">
        <v>1</v>
      </c>
      <c r="U151" s="2" t="s">
        <v>1</v>
      </c>
      <c r="V151" s="2" t="s">
        <v>1</v>
      </c>
      <c r="W151" s="2" t="s">
        <v>1</v>
      </c>
      <c r="X151" s="2" t="s">
        <v>1</v>
      </c>
      <c r="Y151" s="2" t="s">
        <v>1</v>
      </c>
      <c r="Z151" s="2" t="s">
        <v>1</v>
      </c>
      <c r="AA151" s="2" t="s">
        <v>1</v>
      </c>
      <c r="AB151" s="2" t="s">
        <v>1</v>
      </c>
      <c r="AC151" s="2" t="s">
        <v>319</v>
      </c>
      <c r="AD151" s="2" t="s">
        <v>1</v>
      </c>
      <c r="AE151" s="2" t="s">
        <v>1</v>
      </c>
      <c r="AF151" s="2" t="s">
        <v>1</v>
      </c>
      <c r="AG151" s="2" t="s">
        <v>188</v>
      </c>
      <c r="AH151" s="2">
        <v>2022</v>
      </c>
      <c r="AI151" s="2">
        <v>4</v>
      </c>
      <c r="AJ151" s="2">
        <v>4</v>
      </c>
      <c r="AK151" s="2" t="s">
        <v>1</v>
      </c>
      <c r="AL151" s="2" t="s">
        <v>1</v>
      </c>
      <c r="AM151" s="2" t="s">
        <v>1</v>
      </c>
      <c r="AN151" s="2" t="s">
        <v>1</v>
      </c>
      <c r="AO151" s="2">
        <v>1020</v>
      </c>
      <c r="AP151" s="2">
        <v>1031</v>
      </c>
      <c r="AQ151" s="2" t="s">
        <v>1</v>
      </c>
      <c r="AR151" s="2" t="s">
        <v>698</v>
      </c>
      <c r="AS151" s="3" t="str">
        <f>HYPERLINK("http://dx.doi.org/10.1002/pan3.10329","http://dx.doi.org/10.1002/pan3.10329")</f>
        <v>http://dx.doi.org/10.1002/pan3.10329</v>
      </c>
      <c r="AT151" s="2" t="s">
        <v>1</v>
      </c>
      <c r="AU151" s="2" t="s">
        <v>294</v>
      </c>
      <c r="AV151" s="2" t="s">
        <v>1</v>
      </c>
      <c r="AW151" s="2" t="s">
        <v>1</v>
      </c>
      <c r="AX151" s="2" t="s">
        <v>1</v>
      </c>
      <c r="AY151" s="2" t="s">
        <v>1</v>
      </c>
      <c r="AZ151" s="2" t="s">
        <v>1</v>
      </c>
      <c r="BA151" s="2" t="s">
        <v>1</v>
      </c>
      <c r="BB151" s="2" t="s">
        <v>1</v>
      </c>
      <c r="BC151" s="2" t="s">
        <v>1</v>
      </c>
      <c r="BD151" s="2" t="s">
        <v>1</v>
      </c>
      <c r="BE151" s="2" t="s">
        <v>1</v>
      </c>
      <c r="BF151" s="2" t="s">
        <v>697</v>
      </c>
      <c r="BG151" s="2" t="str">
        <f>HYPERLINK("https%3A%2F%2Fwww.webofscience.com%2Fwos%2Fwoscc%2Ffull-record%2FWOS:000805139700001","View Full Record in Web of Science")</f>
        <v>View Full Record in Web of Science</v>
      </c>
    </row>
    <row r="152" spans="1:59" ht="12.75" customHeight="1" x14ac:dyDescent="0.2">
      <c r="A152" s="2" t="s">
        <v>11</v>
      </c>
      <c r="B152" s="2" t="s">
        <v>696</v>
      </c>
      <c r="C152" s="2" t="s">
        <v>1</v>
      </c>
      <c r="D152" s="2" t="s">
        <v>1</v>
      </c>
      <c r="E152" s="2" t="s">
        <v>1</v>
      </c>
      <c r="F152" s="2" t="s">
        <v>695</v>
      </c>
      <c r="G152" s="2" t="s">
        <v>1</v>
      </c>
      <c r="H152" s="4" t="s">
        <v>694</v>
      </c>
      <c r="I152" s="2" t="s">
        <v>693</v>
      </c>
      <c r="J152" s="2" t="s">
        <v>1</v>
      </c>
      <c r="K152" s="2" t="s">
        <v>1</v>
      </c>
      <c r="L152" s="2" t="s">
        <v>1</v>
      </c>
      <c r="M152" s="2" t="s">
        <v>1</v>
      </c>
      <c r="N152" s="2" t="s">
        <v>692</v>
      </c>
      <c r="O152" s="2" t="s">
        <v>691</v>
      </c>
      <c r="P152" s="2" t="s">
        <v>1</v>
      </c>
      <c r="Q152" s="2" t="s">
        <v>1</v>
      </c>
      <c r="R152" s="2" t="s">
        <v>1</v>
      </c>
      <c r="S152" s="2" t="s">
        <v>1</v>
      </c>
      <c r="T152" s="2" t="s">
        <v>1</v>
      </c>
      <c r="U152" s="2" t="s">
        <v>1</v>
      </c>
      <c r="V152" s="2" t="s">
        <v>1</v>
      </c>
      <c r="W152" s="2" t="s">
        <v>1</v>
      </c>
      <c r="X152" s="2" t="s">
        <v>1</v>
      </c>
      <c r="Y152" s="2" t="s">
        <v>1</v>
      </c>
      <c r="Z152" s="2" t="s">
        <v>1</v>
      </c>
      <c r="AA152" s="2" t="s">
        <v>1</v>
      </c>
      <c r="AB152" s="2" t="s">
        <v>1</v>
      </c>
      <c r="AC152" s="2" t="s">
        <v>45</v>
      </c>
      <c r="AD152" s="2" t="s">
        <v>1</v>
      </c>
      <c r="AE152" s="2" t="s">
        <v>1</v>
      </c>
      <c r="AF152" s="2" t="s">
        <v>1</v>
      </c>
      <c r="AG152" s="2" t="s">
        <v>188</v>
      </c>
      <c r="AH152" s="2">
        <v>2021</v>
      </c>
      <c r="AI152" s="2">
        <v>28</v>
      </c>
      <c r="AJ152" s="2" t="s">
        <v>1</v>
      </c>
      <c r="AK152" s="2" t="s">
        <v>1</v>
      </c>
      <c r="AL152" s="2" t="s">
        <v>1</v>
      </c>
      <c r="AM152" s="2" t="s">
        <v>1</v>
      </c>
      <c r="AN152" s="2" t="s">
        <v>1</v>
      </c>
      <c r="AO152" s="2" t="s">
        <v>1</v>
      </c>
      <c r="AP152" s="2" t="s">
        <v>1</v>
      </c>
      <c r="AQ152" s="2" t="s">
        <v>690</v>
      </c>
      <c r="AR152" s="2" t="s">
        <v>689</v>
      </c>
      <c r="AS152" s="3" t="str">
        <f>HYPERLINK("http://dx.doi.org/10.1016/j.gecco.2021.e01671","http://dx.doi.org/10.1016/j.gecco.2021.e01671")</f>
        <v>http://dx.doi.org/10.1016/j.gecco.2021.e01671</v>
      </c>
      <c r="AT152" s="2" t="s">
        <v>1</v>
      </c>
      <c r="AU152" s="2" t="s">
        <v>1</v>
      </c>
      <c r="AV152" s="2" t="s">
        <v>1</v>
      </c>
      <c r="AW152" s="2" t="s">
        <v>1</v>
      </c>
      <c r="AX152" s="2" t="s">
        <v>1</v>
      </c>
      <c r="AY152" s="2" t="s">
        <v>1</v>
      </c>
      <c r="AZ152" s="2" t="s">
        <v>1</v>
      </c>
      <c r="BA152" s="2" t="s">
        <v>1</v>
      </c>
      <c r="BB152" s="2" t="s">
        <v>1</v>
      </c>
      <c r="BC152" s="2" t="s">
        <v>1</v>
      </c>
      <c r="BD152" s="2" t="s">
        <v>1</v>
      </c>
      <c r="BE152" s="2" t="s">
        <v>1</v>
      </c>
      <c r="BF152" s="2" t="s">
        <v>688</v>
      </c>
      <c r="BG152" s="2" t="str">
        <f>HYPERLINK("https%3A%2F%2Fwww.webofscience.com%2Fwos%2Fwoscc%2Ffull-record%2FWOS:000683779400001","View Full Record in Web of Science")</f>
        <v>View Full Record in Web of Science</v>
      </c>
    </row>
    <row r="153" spans="1:59" ht="12.75" customHeight="1" x14ac:dyDescent="0.2">
      <c r="A153" s="2" t="s">
        <v>11</v>
      </c>
      <c r="B153" s="2" t="s">
        <v>687</v>
      </c>
      <c r="C153" s="2" t="s">
        <v>1</v>
      </c>
      <c r="D153" s="2" t="s">
        <v>1</v>
      </c>
      <c r="E153" s="2" t="s">
        <v>1</v>
      </c>
      <c r="F153" s="2" t="s">
        <v>686</v>
      </c>
      <c r="G153" s="2" t="s">
        <v>1</v>
      </c>
      <c r="H153" s="4" t="s">
        <v>685</v>
      </c>
      <c r="I153" s="2" t="s">
        <v>684</v>
      </c>
      <c r="J153" s="2" t="s">
        <v>1</v>
      </c>
      <c r="K153" s="2" t="s">
        <v>1</v>
      </c>
      <c r="L153" s="2" t="s">
        <v>1</v>
      </c>
      <c r="M153" s="2" t="s">
        <v>1</v>
      </c>
      <c r="N153" s="2" t="s">
        <v>1</v>
      </c>
      <c r="O153" s="2" t="s">
        <v>1</v>
      </c>
      <c r="P153" s="2" t="s">
        <v>1</v>
      </c>
      <c r="Q153" s="2" t="s">
        <v>1</v>
      </c>
      <c r="R153" s="2" t="s">
        <v>1</v>
      </c>
      <c r="S153" s="2" t="s">
        <v>1</v>
      </c>
      <c r="T153" s="2" t="s">
        <v>1</v>
      </c>
      <c r="U153" s="2" t="s">
        <v>1</v>
      </c>
      <c r="V153" s="2" t="s">
        <v>1</v>
      </c>
      <c r="W153" s="2" t="s">
        <v>1</v>
      </c>
      <c r="X153" s="2" t="s">
        <v>1</v>
      </c>
      <c r="Y153" s="2" t="s">
        <v>1</v>
      </c>
      <c r="Z153" s="2" t="s">
        <v>1</v>
      </c>
      <c r="AA153" s="2" t="s">
        <v>1</v>
      </c>
      <c r="AB153" s="2" t="s">
        <v>348</v>
      </c>
      <c r="AC153" s="2" t="s">
        <v>1</v>
      </c>
      <c r="AD153" s="2" t="s">
        <v>1</v>
      </c>
      <c r="AE153" s="2" t="s">
        <v>1</v>
      </c>
      <c r="AF153" s="2" t="s">
        <v>1</v>
      </c>
      <c r="AG153" s="2" t="s">
        <v>72</v>
      </c>
      <c r="AH153" s="2">
        <v>2023</v>
      </c>
      <c r="AI153" s="2">
        <v>18</v>
      </c>
      <c r="AJ153" s="2" t="s">
        <v>1</v>
      </c>
      <c r="AK153" s="2" t="s">
        <v>1</v>
      </c>
      <c r="AL153" s="2" t="s">
        <v>1</v>
      </c>
      <c r="AM153" s="2" t="s">
        <v>1</v>
      </c>
      <c r="AN153" s="2" t="s">
        <v>1</v>
      </c>
      <c r="AO153" s="2" t="s">
        <v>1</v>
      </c>
      <c r="AP153" s="2" t="s">
        <v>1</v>
      </c>
      <c r="AQ153" s="2">
        <v>100238</v>
      </c>
      <c r="AR153" s="2" t="s">
        <v>683</v>
      </c>
      <c r="AS153" s="3" t="str">
        <f>HYPERLINK("http://dx.doi.org/10.1016/j.indic.2023.100238","http://dx.doi.org/10.1016/j.indic.2023.100238")</f>
        <v>http://dx.doi.org/10.1016/j.indic.2023.100238</v>
      </c>
      <c r="AT153" s="2" t="s">
        <v>1</v>
      </c>
      <c r="AU153" s="2" t="s">
        <v>152</v>
      </c>
      <c r="AV153" s="2" t="s">
        <v>1</v>
      </c>
      <c r="AW153" s="2" t="s">
        <v>1</v>
      </c>
      <c r="AX153" s="2" t="s">
        <v>1</v>
      </c>
      <c r="AY153" s="2" t="s">
        <v>1</v>
      </c>
      <c r="AZ153" s="2" t="s">
        <v>1</v>
      </c>
      <c r="BA153" s="2" t="s">
        <v>1</v>
      </c>
      <c r="BB153" s="2" t="s">
        <v>1</v>
      </c>
      <c r="BC153" s="2" t="s">
        <v>1</v>
      </c>
      <c r="BD153" s="2" t="s">
        <v>1</v>
      </c>
      <c r="BE153" s="2" t="s">
        <v>1</v>
      </c>
      <c r="BF153" s="2" t="s">
        <v>682</v>
      </c>
      <c r="BG153" s="2" t="str">
        <f>HYPERLINK("https%3A%2F%2Fwww.webofscience.com%2Fwos%2Fwoscc%2Ffull-record%2FWOS:000942539100001","View Full Record in Web of Science")</f>
        <v>View Full Record in Web of Science</v>
      </c>
    </row>
    <row r="154" spans="1:59" ht="12.75" customHeight="1" x14ac:dyDescent="0.2">
      <c r="A154" s="2" t="s">
        <v>11</v>
      </c>
      <c r="B154" s="2" t="s">
        <v>681</v>
      </c>
      <c r="C154" s="2" t="s">
        <v>1</v>
      </c>
      <c r="D154" s="2" t="s">
        <v>1</v>
      </c>
      <c r="E154" s="2" t="s">
        <v>1</v>
      </c>
      <c r="F154" s="2" t="s">
        <v>680</v>
      </c>
      <c r="G154" s="2" t="s">
        <v>1</v>
      </c>
      <c r="H154" s="4" t="s">
        <v>679</v>
      </c>
      <c r="I154" s="2" t="s">
        <v>678</v>
      </c>
      <c r="J154" s="2" t="s">
        <v>1</v>
      </c>
      <c r="K154" s="2" t="s">
        <v>1</v>
      </c>
      <c r="L154" s="2" t="s">
        <v>1</v>
      </c>
      <c r="M154" s="2" t="s">
        <v>1</v>
      </c>
      <c r="N154" s="2" t="s">
        <v>677</v>
      </c>
      <c r="O154" s="2" t="s">
        <v>676</v>
      </c>
      <c r="P154" s="2" t="s">
        <v>1</v>
      </c>
      <c r="Q154" s="2" t="s">
        <v>1</v>
      </c>
      <c r="R154" s="2" t="s">
        <v>1</v>
      </c>
      <c r="S154" s="2" t="s">
        <v>1</v>
      </c>
      <c r="T154" s="2" t="s">
        <v>1</v>
      </c>
      <c r="U154" s="2" t="s">
        <v>1</v>
      </c>
      <c r="V154" s="2" t="s">
        <v>1</v>
      </c>
      <c r="W154" s="2" t="s">
        <v>1</v>
      </c>
      <c r="X154" s="2" t="s">
        <v>1</v>
      </c>
      <c r="Y154" s="2" t="s">
        <v>1</v>
      </c>
      <c r="Z154" s="2" t="s">
        <v>1</v>
      </c>
      <c r="AA154" s="2" t="s">
        <v>1</v>
      </c>
      <c r="AB154" s="2" t="s">
        <v>675</v>
      </c>
      <c r="AC154" s="2" t="s">
        <v>674</v>
      </c>
      <c r="AD154" s="2" t="s">
        <v>1</v>
      </c>
      <c r="AE154" s="2" t="s">
        <v>1</v>
      </c>
      <c r="AF154" s="2" t="s">
        <v>1</v>
      </c>
      <c r="AG154" s="2" t="s">
        <v>154</v>
      </c>
      <c r="AH154" s="2">
        <v>2022</v>
      </c>
      <c r="AI154" s="2">
        <v>32</v>
      </c>
      <c r="AJ154" s="2">
        <v>1</v>
      </c>
      <c r="AK154" s="2" t="s">
        <v>1</v>
      </c>
      <c r="AL154" s="2" t="s">
        <v>1</v>
      </c>
      <c r="AM154" s="2" t="s">
        <v>1</v>
      </c>
      <c r="AN154" s="2" t="s">
        <v>1</v>
      </c>
      <c r="AO154" s="2">
        <v>27</v>
      </c>
      <c r="AP154" s="2">
        <v>42</v>
      </c>
      <c r="AQ154" s="2" t="s">
        <v>673</v>
      </c>
      <c r="AR154" s="2" t="s">
        <v>672</v>
      </c>
      <c r="AS154" s="3" t="str">
        <f>HYPERLINK("http://dx.doi.org/10.1017/S0959270920000544","http://dx.doi.org/10.1017/S0959270920000544")</f>
        <v>http://dx.doi.org/10.1017/S0959270920000544</v>
      </c>
      <c r="AT154" s="2" t="s">
        <v>1</v>
      </c>
      <c r="AU154" s="2" t="s">
        <v>1</v>
      </c>
      <c r="AV154" s="2" t="s">
        <v>1</v>
      </c>
      <c r="AW154" s="2" t="s">
        <v>1</v>
      </c>
      <c r="AX154" s="2" t="s">
        <v>1</v>
      </c>
      <c r="AY154" s="2" t="s">
        <v>1</v>
      </c>
      <c r="AZ154" s="2" t="s">
        <v>1</v>
      </c>
      <c r="BA154" s="2" t="s">
        <v>1</v>
      </c>
      <c r="BB154" s="2" t="s">
        <v>1</v>
      </c>
      <c r="BC154" s="2" t="s">
        <v>1</v>
      </c>
      <c r="BD154" s="2" t="s">
        <v>1</v>
      </c>
      <c r="BE154" s="2" t="s">
        <v>1</v>
      </c>
      <c r="BF154" s="2" t="s">
        <v>671</v>
      </c>
      <c r="BG154" s="2" t="str">
        <f>HYPERLINK("https%3A%2F%2Fwww.webofscience.com%2Fwos%2Fwoscc%2Ffull-record%2FWOS:000809141500004","View Full Record in Web of Science")</f>
        <v>View Full Record in Web of Science</v>
      </c>
    </row>
    <row r="155" spans="1:59" ht="12.75" customHeight="1" x14ac:dyDescent="0.2">
      <c r="A155" s="2" t="s">
        <v>11</v>
      </c>
      <c r="B155" s="2" t="s">
        <v>670</v>
      </c>
      <c r="C155" s="2" t="s">
        <v>1</v>
      </c>
      <c r="D155" s="2" t="s">
        <v>1</v>
      </c>
      <c r="E155" s="2" t="s">
        <v>1</v>
      </c>
      <c r="F155" s="2" t="s">
        <v>669</v>
      </c>
      <c r="G155" s="2" t="s">
        <v>1</v>
      </c>
      <c r="H155" s="4" t="s">
        <v>668</v>
      </c>
      <c r="I155" s="2" t="s">
        <v>667</v>
      </c>
      <c r="J155" s="2" t="s">
        <v>1</v>
      </c>
      <c r="K155" s="2" t="s">
        <v>1</v>
      </c>
      <c r="L155" s="2" t="s">
        <v>1</v>
      </c>
      <c r="M155" s="2" t="s">
        <v>1</v>
      </c>
      <c r="N155" s="2" t="s">
        <v>666</v>
      </c>
      <c r="O155" s="2" t="s">
        <v>665</v>
      </c>
      <c r="P155" s="2" t="s">
        <v>1</v>
      </c>
      <c r="Q155" s="2" t="s">
        <v>1</v>
      </c>
      <c r="R155" s="2" t="s">
        <v>1</v>
      </c>
      <c r="S155" s="2" t="s">
        <v>1</v>
      </c>
      <c r="T155" s="2" t="s">
        <v>1</v>
      </c>
      <c r="U155" s="2" t="s">
        <v>1</v>
      </c>
      <c r="V155" s="2" t="s">
        <v>1</v>
      </c>
      <c r="W155" s="2" t="s">
        <v>1</v>
      </c>
      <c r="X155" s="2" t="s">
        <v>1</v>
      </c>
      <c r="Y155" s="2" t="s">
        <v>1</v>
      </c>
      <c r="Z155" s="2" t="s">
        <v>1</v>
      </c>
      <c r="AA155" s="2" t="s">
        <v>1</v>
      </c>
      <c r="AB155" s="2" t="s">
        <v>1</v>
      </c>
      <c r="AC155" s="2" t="s">
        <v>79</v>
      </c>
      <c r="AD155" s="2" t="s">
        <v>1</v>
      </c>
      <c r="AE155" s="2" t="s">
        <v>1</v>
      </c>
      <c r="AF155" s="2" t="s">
        <v>1</v>
      </c>
      <c r="AG155" s="2" t="s">
        <v>318</v>
      </c>
      <c r="AH155" s="2">
        <v>2022</v>
      </c>
      <c r="AI155" s="2">
        <v>11</v>
      </c>
      <c r="AJ155" s="2">
        <v>4</v>
      </c>
      <c r="AK155" s="2" t="s">
        <v>1</v>
      </c>
      <c r="AL155" s="2" t="s">
        <v>1</v>
      </c>
      <c r="AM155" s="2" t="s">
        <v>1</v>
      </c>
      <c r="AN155" s="2" t="s">
        <v>1</v>
      </c>
      <c r="AO155" s="2" t="s">
        <v>1</v>
      </c>
      <c r="AP155" s="2" t="s">
        <v>1</v>
      </c>
      <c r="AQ155" s="2">
        <v>478</v>
      </c>
      <c r="AR155" s="2" t="s">
        <v>664</v>
      </c>
      <c r="AS155" s="3" t="str">
        <f>HYPERLINK("http://dx.doi.org/10.3390/land11040478","http://dx.doi.org/10.3390/land11040478")</f>
        <v>http://dx.doi.org/10.3390/land11040478</v>
      </c>
      <c r="AT155" s="2" t="s">
        <v>1</v>
      </c>
      <c r="AU155" s="2" t="s">
        <v>1</v>
      </c>
      <c r="AV155" s="2" t="s">
        <v>1</v>
      </c>
      <c r="AW155" s="2" t="s">
        <v>1</v>
      </c>
      <c r="AX155" s="2" t="s">
        <v>1</v>
      </c>
      <c r="AY155" s="2" t="s">
        <v>1</v>
      </c>
      <c r="AZ155" s="2" t="s">
        <v>1</v>
      </c>
      <c r="BA155" s="2" t="s">
        <v>1</v>
      </c>
      <c r="BB155" s="2" t="s">
        <v>1</v>
      </c>
      <c r="BC155" s="2" t="s">
        <v>1</v>
      </c>
      <c r="BD155" s="2" t="s">
        <v>1</v>
      </c>
      <c r="BE155" s="2" t="s">
        <v>1</v>
      </c>
      <c r="BF155" s="2" t="s">
        <v>663</v>
      </c>
      <c r="BG155" s="2" t="str">
        <f>HYPERLINK("https%3A%2F%2Fwww.webofscience.com%2Fwos%2Fwoscc%2Ffull-record%2FWOS:000787505600001","View Full Record in Web of Science")</f>
        <v>View Full Record in Web of Science</v>
      </c>
    </row>
    <row r="156" spans="1:59" ht="12.75" customHeight="1" x14ac:dyDescent="0.2">
      <c r="A156" s="2" t="s">
        <v>11</v>
      </c>
      <c r="B156" s="2" t="s">
        <v>662</v>
      </c>
      <c r="C156" s="2" t="s">
        <v>1</v>
      </c>
      <c r="D156" s="2" t="s">
        <v>1</v>
      </c>
      <c r="E156" s="2" t="s">
        <v>1</v>
      </c>
      <c r="F156" s="2" t="s">
        <v>661</v>
      </c>
      <c r="G156" s="2" t="s">
        <v>1</v>
      </c>
      <c r="H156" s="4" t="s">
        <v>660</v>
      </c>
      <c r="I156" s="2" t="s">
        <v>659</v>
      </c>
      <c r="J156" s="2" t="s">
        <v>1</v>
      </c>
      <c r="K156" s="2" t="s">
        <v>1</v>
      </c>
      <c r="L156" s="2" t="s">
        <v>1</v>
      </c>
      <c r="M156" s="2" t="s">
        <v>1</v>
      </c>
      <c r="N156" s="2" t="s">
        <v>1</v>
      </c>
      <c r="O156" s="2" t="s">
        <v>658</v>
      </c>
      <c r="P156" s="2" t="s">
        <v>1</v>
      </c>
      <c r="Q156" s="2" t="s">
        <v>1</v>
      </c>
      <c r="R156" s="2" t="s">
        <v>1</v>
      </c>
      <c r="S156" s="2" t="s">
        <v>1</v>
      </c>
      <c r="T156" s="2" t="s">
        <v>1</v>
      </c>
      <c r="U156" s="2" t="s">
        <v>1</v>
      </c>
      <c r="V156" s="2" t="s">
        <v>1</v>
      </c>
      <c r="W156" s="2" t="s">
        <v>1</v>
      </c>
      <c r="X156" s="2" t="s">
        <v>1</v>
      </c>
      <c r="Y156" s="2" t="s">
        <v>1</v>
      </c>
      <c r="Z156" s="2" t="s">
        <v>1</v>
      </c>
      <c r="AA156" s="2" t="s">
        <v>1</v>
      </c>
      <c r="AB156" s="2" t="s">
        <v>657</v>
      </c>
      <c r="AC156" s="2" t="s">
        <v>656</v>
      </c>
      <c r="AD156" s="2" t="s">
        <v>1</v>
      </c>
      <c r="AE156" s="2" t="s">
        <v>1</v>
      </c>
      <c r="AF156" s="2" t="s">
        <v>1</v>
      </c>
      <c r="AG156" s="2" t="s">
        <v>655</v>
      </c>
      <c r="AH156" s="2">
        <v>2023</v>
      </c>
      <c r="AI156" s="2">
        <v>378</v>
      </c>
      <c r="AJ156" s="2">
        <v>1867</v>
      </c>
      <c r="AK156" s="2" t="s">
        <v>1</v>
      </c>
      <c r="AL156" s="2" t="s">
        <v>1</v>
      </c>
      <c r="AM156" s="2" t="s">
        <v>1</v>
      </c>
      <c r="AN156" s="2" t="s">
        <v>1</v>
      </c>
      <c r="AO156" s="2" t="s">
        <v>1</v>
      </c>
      <c r="AP156" s="2" t="s">
        <v>1</v>
      </c>
      <c r="AQ156" s="2">
        <v>20210080</v>
      </c>
      <c r="AR156" s="2" t="s">
        <v>654</v>
      </c>
      <c r="AS156" s="3" t="str">
        <f>HYPERLINK("http://dx.doi.org/10.1098/rstb.2021.0080","http://dx.doi.org/10.1098/rstb.2021.0080")</f>
        <v>http://dx.doi.org/10.1098/rstb.2021.0080</v>
      </c>
      <c r="AT156" s="2" t="s">
        <v>1</v>
      </c>
      <c r="AU156" s="2" t="s">
        <v>1</v>
      </c>
      <c r="AV156" s="2" t="s">
        <v>1</v>
      </c>
      <c r="AW156" s="2" t="s">
        <v>1</v>
      </c>
      <c r="AX156" s="2" t="s">
        <v>1</v>
      </c>
      <c r="AY156" s="2" t="s">
        <v>1</v>
      </c>
      <c r="AZ156" s="2" t="s">
        <v>1</v>
      </c>
      <c r="BA156" s="2">
        <v>36373927</v>
      </c>
      <c r="BB156" s="2" t="s">
        <v>1</v>
      </c>
      <c r="BC156" s="2" t="s">
        <v>1</v>
      </c>
      <c r="BD156" s="2" t="s">
        <v>1</v>
      </c>
      <c r="BE156" s="2" t="s">
        <v>1</v>
      </c>
      <c r="BF156" s="2" t="s">
        <v>653</v>
      </c>
      <c r="BG156" s="2" t="str">
        <f>HYPERLINK("https%3A%2F%2Fwww.webofscience.com%2Fwos%2Fwoscc%2Ffull-record%2FWOS:000885329000015","View Full Record in Web of Science")</f>
        <v>View Full Record in Web of Science</v>
      </c>
    </row>
    <row r="157" spans="1:59" ht="12.75" customHeight="1" x14ac:dyDescent="0.2">
      <c r="A157" s="2" t="s">
        <v>11</v>
      </c>
      <c r="B157" s="2" t="s">
        <v>652</v>
      </c>
      <c r="C157" s="2" t="s">
        <v>1</v>
      </c>
      <c r="D157" s="2" t="s">
        <v>1</v>
      </c>
      <c r="E157" s="2" t="s">
        <v>1</v>
      </c>
      <c r="F157" s="2" t="s">
        <v>651</v>
      </c>
      <c r="G157" s="2" t="s">
        <v>1</v>
      </c>
      <c r="H157" s="4" t="s">
        <v>650</v>
      </c>
      <c r="I157" s="2" t="s">
        <v>649</v>
      </c>
      <c r="J157" s="2" t="s">
        <v>1</v>
      </c>
      <c r="K157" s="2" t="s">
        <v>1</v>
      </c>
      <c r="L157" s="2" t="s">
        <v>1</v>
      </c>
      <c r="M157" s="2" t="s">
        <v>1</v>
      </c>
      <c r="N157" s="2" t="s">
        <v>648</v>
      </c>
      <c r="O157" s="2" t="s">
        <v>647</v>
      </c>
      <c r="P157" s="2" t="s">
        <v>1</v>
      </c>
      <c r="Q157" s="2" t="s">
        <v>1</v>
      </c>
      <c r="R157" s="2" t="s">
        <v>1</v>
      </c>
      <c r="S157" s="2" t="s">
        <v>1</v>
      </c>
      <c r="T157" s="2" t="s">
        <v>1</v>
      </c>
      <c r="U157" s="2" t="s">
        <v>1</v>
      </c>
      <c r="V157" s="2" t="s">
        <v>1</v>
      </c>
      <c r="W157" s="2" t="s">
        <v>1</v>
      </c>
      <c r="X157" s="2" t="s">
        <v>1</v>
      </c>
      <c r="Y157" s="2" t="s">
        <v>1</v>
      </c>
      <c r="Z157" s="2" t="s">
        <v>1</v>
      </c>
      <c r="AA157" s="2" t="s">
        <v>1</v>
      </c>
      <c r="AB157" s="2" t="s">
        <v>646</v>
      </c>
      <c r="AC157" s="2" t="s">
        <v>645</v>
      </c>
      <c r="AD157" s="2" t="s">
        <v>1</v>
      </c>
      <c r="AE157" s="2" t="s">
        <v>1</v>
      </c>
      <c r="AF157" s="2" t="s">
        <v>1</v>
      </c>
      <c r="AG157" s="2" t="s">
        <v>188</v>
      </c>
      <c r="AH157" s="2">
        <v>2022</v>
      </c>
      <c r="AI157" s="2">
        <v>119</v>
      </c>
      <c r="AJ157" s="2" t="s">
        <v>1</v>
      </c>
      <c r="AK157" s="2" t="s">
        <v>1</v>
      </c>
      <c r="AL157" s="2" t="s">
        <v>1</v>
      </c>
      <c r="AM157" s="2" t="s">
        <v>1</v>
      </c>
      <c r="AN157" s="2" t="s">
        <v>1</v>
      </c>
      <c r="AO157" s="2" t="s">
        <v>1</v>
      </c>
      <c r="AP157" s="2" t="s">
        <v>1</v>
      </c>
      <c r="AQ157" s="2">
        <v>106142</v>
      </c>
      <c r="AR157" s="2" t="s">
        <v>644</v>
      </c>
      <c r="AS157" s="3" t="str">
        <f>HYPERLINK("http://dx.doi.org/10.1016/j.landusepol.2022.106142","http://dx.doi.org/10.1016/j.landusepol.2022.106142")</f>
        <v>http://dx.doi.org/10.1016/j.landusepol.2022.106142</v>
      </c>
      <c r="AT157" s="2" t="s">
        <v>1</v>
      </c>
      <c r="AU157" s="2" t="s">
        <v>643</v>
      </c>
      <c r="AV157" s="2" t="s">
        <v>1</v>
      </c>
      <c r="AW157" s="2" t="s">
        <v>1</v>
      </c>
      <c r="AX157" s="2" t="s">
        <v>1</v>
      </c>
      <c r="AY157" s="2" t="s">
        <v>1</v>
      </c>
      <c r="AZ157" s="2" t="s">
        <v>1</v>
      </c>
      <c r="BA157" s="2" t="s">
        <v>1</v>
      </c>
      <c r="BB157" s="2" t="s">
        <v>1</v>
      </c>
      <c r="BC157" s="2" t="s">
        <v>1</v>
      </c>
      <c r="BD157" s="2" t="s">
        <v>1</v>
      </c>
      <c r="BE157" s="2" t="s">
        <v>1</v>
      </c>
      <c r="BF157" s="2" t="s">
        <v>642</v>
      </c>
      <c r="BG157" s="2" t="str">
        <f>HYPERLINK("https%3A%2F%2Fwww.webofscience.com%2Fwos%2Fwoscc%2Ffull-record%2FWOS:000797229000002","View Full Record in Web of Science")</f>
        <v>View Full Record in Web of Science</v>
      </c>
    </row>
    <row r="158" spans="1:59" ht="12.75" customHeight="1" x14ac:dyDescent="0.2">
      <c r="A158" s="2" t="s">
        <v>11</v>
      </c>
      <c r="B158" s="2" t="s">
        <v>641</v>
      </c>
      <c r="C158" s="2" t="s">
        <v>1</v>
      </c>
      <c r="D158" s="2" t="s">
        <v>1</v>
      </c>
      <c r="E158" s="2" t="s">
        <v>1</v>
      </c>
      <c r="F158" s="2" t="s">
        <v>640</v>
      </c>
      <c r="G158" s="2" t="s">
        <v>1</v>
      </c>
      <c r="H158" s="4" t="s">
        <v>639</v>
      </c>
      <c r="I158" s="2" t="s">
        <v>638</v>
      </c>
      <c r="J158" s="2" t="s">
        <v>1</v>
      </c>
      <c r="K158" s="2" t="s">
        <v>1</v>
      </c>
      <c r="L158" s="2" t="s">
        <v>1</v>
      </c>
      <c r="M158" s="2" t="s">
        <v>1</v>
      </c>
      <c r="N158" s="2" t="s">
        <v>637</v>
      </c>
      <c r="O158" s="2" t="s">
        <v>636</v>
      </c>
      <c r="P158" s="2" t="s">
        <v>1</v>
      </c>
      <c r="Q158" s="2" t="s">
        <v>1</v>
      </c>
      <c r="R158" s="2" t="s">
        <v>1</v>
      </c>
      <c r="S158" s="2" t="s">
        <v>1</v>
      </c>
      <c r="T158" s="2" t="s">
        <v>1</v>
      </c>
      <c r="U158" s="2" t="s">
        <v>1</v>
      </c>
      <c r="V158" s="2" t="s">
        <v>1</v>
      </c>
      <c r="W158" s="2" t="s">
        <v>1</v>
      </c>
      <c r="X158" s="2" t="s">
        <v>1</v>
      </c>
      <c r="Y158" s="2" t="s">
        <v>1</v>
      </c>
      <c r="Z158" s="2" t="s">
        <v>1</v>
      </c>
      <c r="AA158" s="2" t="s">
        <v>1</v>
      </c>
      <c r="AB158" s="2" t="s">
        <v>1</v>
      </c>
      <c r="AC158" s="2" t="s">
        <v>135</v>
      </c>
      <c r="AD158" s="2" t="s">
        <v>1</v>
      </c>
      <c r="AE158" s="2" t="s">
        <v>1</v>
      </c>
      <c r="AF158" s="2" t="s">
        <v>1</v>
      </c>
      <c r="AG158" s="2" t="s">
        <v>134</v>
      </c>
      <c r="AH158" s="2">
        <v>2022</v>
      </c>
      <c r="AI158" s="2">
        <v>18</v>
      </c>
      <c r="AJ158" s="2">
        <v>1</v>
      </c>
      <c r="AK158" s="2" t="s">
        <v>1</v>
      </c>
      <c r="AL158" s="2" t="s">
        <v>1</v>
      </c>
      <c r="AM158" s="2" t="s">
        <v>1</v>
      </c>
      <c r="AN158" s="2" t="s">
        <v>1</v>
      </c>
      <c r="AO158" s="2">
        <v>64</v>
      </c>
      <c r="AP158" s="2">
        <v>75</v>
      </c>
      <c r="AQ158" s="2" t="s">
        <v>1</v>
      </c>
      <c r="AR158" s="2" t="s">
        <v>635</v>
      </c>
      <c r="AS158" s="3" t="str">
        <f>HYPERLINK("http://dx.doi.org/10.1080/26395916.2021.2019834","http://dx.doi.org/10.1080/26395916.2021.2019834")</f>
        <v>http://dx.doi.org/10.1080/26395916.2021.2019834</v>
      </c>
      <c r="AT158" s="2" t="s">
        <v>1</v>
      </c>
      <c r="AU158" s="2" t="s">
        <v>1</v>
      </c>
      <c r="AV158" s="2" t="s">
        <v>1</v>
      </c>
      <c r="AW158" s="2" t="s">
        <v>1</v>
      </c>
      <c r="AX158" s="2" t="s">
        <v>1</v>
      </c>
      <c r="AY158" s="2" t="s">
        <v>1</v>
      </c>
      <c r="AZ158" s="2" t="s">
        <v>1</v>
      </c>
      <c r="BA158" s="2" t="s">
        <v>1</v>
      </c>
      <c r="BB158" s="2" t="s">
        <v>1</v>
      </c>
      <c r="BC158" s="2" t="s">
        <v>1</v>
      </c>
      <c r="BD158" s="2" t="s">
        <v>1</v>
      </c>
      <c r="BE158" s="2" t="s">
        <v>1</v>
      </c>
      <c r="BF158" s="2" t="s">
        <v>634</v>
      </c>
      <c r="BG158" s="2" t="str">
        <f>HYPERLINK("https%3A%2F%2Fwww.webofscience.com%2Fwos%2Fwoscc%2Ffull-record%2FWOS:000746197700001","View Full Record in Web of Science")</f>
        <v>View Full Record in Web of Science</v>
      </c>
    </row>
    <row r="159" spans="1:59" ht="12.75" customHeight="1" x14ac:dyDescent="0.2">
      <c r="A159" s="2" t="s">
        <v>11</v>
      </c>
      <c r="B159" s="2" t="s">
        <v>633</v>
      </c>
      <c r="C159" s="2" t="s">
        <v>1</v>
      </c>
      <c r="D159" s="2" t="s">
        <v>1</v>
      </c>
      <c r="E159" s="2" t="s">
        <v>1</v>
      </c>
      <c r="F159" s="2" t="s">
        <v>632</v>
      </c>
      <c r="G159" s="2" t="s">
        <v>1</v>
      </c>
      <c r="H159" s="4" t="s">
        <v>631</v>
      </c>
      <c r="I159" s="2" t="s">
        <v>630</v>
      </c>
      <c r="J159" s="2" t="s">
        <v>1</v>
      </c>
      <c r="K159" s="2" t="s">
        <v>1</v>
      </c>
      <c r="L159" s="2" t="s">
        <v>1</v>
      </c>
      <c r="M159" s="2" t="s">
        <v>1</v>
      </c>
      <c r="N159" s="2" t="s">
        <v>629</v>
      </c>
      <c r="O159" s="2" t="s">
        <v>628</v>
      </c>
      <c r="P159" s="2" t="s">
        <v>1</v>
      </c>
      <c r="Q159" s="2" t="s">
        <v>1</v>
      </c>
      <c r="R159" s="2" t="s">
        <v>1</v>
      </c>
      <c r="S159" s="2" t="s">
        <v>1</v>
      </c>
      <c r="T159" s="2" t="s">
        <v>1</v>
      </c>
      <c r="U159" s="2" t="s">
        <v>1</v>
      </c>
      <c r="V159" s="2" t="s">
        <v>1</v>
      </c>
      <c r="W159" s="2" t="s">
        <v>1</v>
      </c>
      <c r="X159" s="2" t="s">
        <v>1</v>
      </c>
      <c r="Y159" s="2" t="s">
        <v>1</v>
      </c>
      <c r="Z159" s="2" t="s">
        <v>1</v>
      </c>
      <c r="AA159" s="2" t="s">
        <v>1</v>
      </c>
      <c r="AB159" s="2" t="s">
        <v>627</v>
      </c>
      <c r="AC159" s="2" t="s">
        <v>626</v>
      </c>
      <c r="AD159" s="2" t="s">
        <v>1</v>
      </c>
      <c r="AE159" s="2" t="s">
        <v>1</v>
      </c>
      <c r="AF159" s="2" t="s">
        <v>1</v>
      </c>
      <c r="AG159" s="2" t="s">
        <v>625</v>
      </c>
      <c r="AH159" s="2">
        <v>2022</v>
      </c>
      <c r="AI159" s="2">
        <v>503</v>
      </c>
      <c r="AJ159" s="2" t="s">
        <v>1</v>
      </c>
      <c r="AK159" s="2" t="s">
        <v>1</v>
      </c>
      <c r="AL159" s="2" t="s">
        <v>1</v>
      </c>
      <c r="AM159" s="2" t="s">
        <v>1</v>
      </c>
      <c r="AN159" s="2" t="s">
        <v>1</v>
      </c>
      <c r="AO159" s="2" t="s">
        <v>1</v>
      </c>
      <c r="AP159" s="2" t="s">
        <v>1</v>
      </c>
      <c r="AQ159" s="2">
        <v>119791</v>
      </c>
      <c r="AR159" s="2" t="s">
        <v>624</v>
      </c>
      <c r="AS159" s="3" t="str">
        <f>HYPERLINK("http://dx.doi.org/10.1016/j.foreco.2021.119791","http://dx.doi.org/10.1016/j.foreco.2021.119791")</f>
        <v>http://dx.doi.org/10.1016/j.foreco.2021.119791</v>
      </c>
      <c r="AT159" s="2" t="s">
        <v>1</v>
      </c>
      <c r="AU159" s="2" t="s">
        <v>254</v>
      </c>
      <c r="AV159" s="2" t="s">
        <v>1</v>
      </c>
      <c r="AW159" s="2" t="s">
        <v>1</v>
      </c>
      <c r="AX159" s="2" t="s">
        <v>1</v>
      </c>
      <c r="AY159" s="2" t="s">
        <v>1</v>
      </c>
      <c r="AZ159" s="2" t="s">
        <v>1</v>
      </c>
      <c r="BA159" s="2" t="s">
        <v>1</v>
      </c>
      <c r="BB159" s="2" t="s">
        <v>1</v>
      </c>
      <c r="BC159" s="2" t="s">
        <v>1</v>
      </c>
      <c r="BD159" s="2" t="s">
        <v>1</v>
      </c>
      <c r="BE159" s="2" t="s">
        <v>1</v>
      </c>
      <c r="BF159" s="2" t="s">
        <v>623</v>
      </c>
      <c r="BG159" s="2" t="str">
        <f>HYPERLINK("https%3A%2F%2Fwww.webofscience.com%2Fwos%2Fwoscc%2Ffull-record%2FWOS:000717685700006","View Full Record in Web of Science")</f>
        <v>View Full Record in Web of Science</v>
      </c>
    </row>
    <row r="160" spans="1:59" ht="12.75" customHeight="1" x14ac:dyDescent="0.2">
      <c r="A160" s="2" t="s">
        <v>11</v>
      </c>
      <c r="B160" s="2" t="s">
        <v>622</v>
      </c>
      <c r="C160" s="2" t="s">
        <v>1</v>
      </c>
      <c r="D160" s="2" t="s">
        <v>1</v>
      </c>
      <c r="E160" s="2" t="s">
        <v>1</v>
      </c>
      <c r="F160" s="2" t="s">
        <v>621</v>
      </c>
      <c r="G160" s="2" t="s">
        <v>1</v>
      </c>
      <c r="H160" s="4" t="s">
        <v>620</v>
      </c>
      <c r="I160" s="2" t="s">
        <v>619</v>
      </c>
      <c r="J160" s="2" t="s">
        <v>1</v>
      </c>
      <c r="K160" s="2" t="s">
        <v>1</v>
      </c>
      <c r="L160" s="2" t="s">
        <v>1</v>
      </c>
      <c r="M160" s="2" t="s">
        <v>1</v>
      </c>
      <c r="N160" s="2" t="s">
        <v>618</v>
      </c>
      <c r="O160" s="2" t="s">
        <v>617</v>
      </c>
      <c r="P160" s="2" t="s">
        <v>1</v>
      </c>
      <c r="Q160" s="2" t="s">
        <v>1</v>
      </c>
      <c r="R160" s="2" t="s">
        <v>1</v>
      </c>
      <c r="S160" s="2" t="s">
        <v>1</v>
      </c>
      <c r="T160" s="2" t="s">
        <v>1</v>
      </c>
      <c r="U160" s="2" t="s">
        <v>1</v>
      </c>
      <c r="V160" s="2" t="s">
        <v>1</v>
      </c>
      <c r="W160" s="2" t="s">
        <v>1</v>
      </c>
      <c r="X160" s="2" t="s">
        <v>1</v>
      </c>
      <c r="Y160" s="2" t="s">
        <v>1</v>
      </c>
      <c r="Z160" s="2" t="s">
        <v>1</v>
      </c>
      <c r="AA160" s="2" t="s">
        <v>1</v>
      </c>
      <c r="AB160" s="2" t="s">
        <v>616</v>
      </c>
      <c r="AC160" s="2" t="s">
        <v>615</v>
      </c>
      <c r="AD160" s="2" t="s">
        <v>1</v>
      </c>
      <c r="AE160" s="2" t="s">
        <v>1</v>
      </c>
      <c r="AF160" s="2" t="s">
        <v>1</v>
      </c>
      <c r="AG160" s="2" t="s">
        <v>14</v>
      </c>
      <c r="AH160" s="2">
        <v>2022</v>
      </c>
      <c r="AI160" s="2">
        <v>59</v>
      </c>
      <c r="AJ160" s="2">
        <v>5</v>
      </c>
      <c r="AK160" s="2" t="s">
        <v>1</v>
      </c>
      <c r="AL160" s="2" t="s">
        <v>1</v>
      </c>
      <c r="AM160" s="2" t="s">
        <v>1</v>
      </c>
      <c r="AN160" s="2" t="s">
        <v>1</v>
      </c>
      <c r="AO160" s="2">
        <v>1198</v>
      </c>
      <c r="AP160" s="2">
        <v>1208</v>
      </c>
      <c r="AQ160" s="2" t="s">
        <v>1</v>
      </c>
      <c r="AR160" s="2" t="s">
        <v>614</v>
      </c>
      <c r="AS160" s="3" t="str">
        <f>HYPERLINK("http://dx.doi.org/10.1111/1365-2664.14130","http://dx.doi.org/10.1111/1365-2664.14130")</f>
        <v>http://dx.doi.org/10.1111/1365-2664.14130</v>
      </c>
      <c r="AT160" s="2" t="s">
        <v>1</v>
      </c>
      <c r="AU160" s="2" t="s">
        <v>613</v>
      </c>
      <c r="AV160" s="2" t="s">
        <v>1</v>
      </c>
      <c r="AW160" s="2" t="s">
        <v>1</v>
      </c>
      <c r="AX160" s="2" t="s">
        <v>1</v>
      </c>
      <c r="AY160" s="2" t="s">
        <v>1</v>
      </c>
      <c r="AZ160" s="2" t="s">
        <v>1</v>
      </c>
      <c r="BA160" s="2" t="s">
        <v>1</v>
      </c>
      <c r="BB160" s="2" t="s">
        <v>1</v>
      </c>
      <c r="BC160" s="2" t="s">
        <v>1</v>
      </c>
      <c r="BD160" s="2" t="s">
        <v>1</v>
      </c>
      <c r="BE160" s="2" t="s">
        <v>1</v>
      </c>
      <c r="BF160" s="2" t="s">
        <v>612</v>
      </c>
      <c r="BG160" s="2" t="str">
        <f>HYPERLINK("https%3A%2F%2Fwww.webofscience.com%2Fwos%2Fwoscc%2Ffull-record%2FWOS:000762596600001","View Full Record in Web of Science")</f>
        <v>View Full Record in Web of Science</v>
      </c>
    </row>
    <row r="161" spans="1:59" ht="12.75" customHeight="1" x14ac:dyDescent="0.2">
      <c r="A161" s="2" t="s">
        <v>11</v>
      </c>
      <c r="B161" s="2" t="s">
        <v>611</v>
      </c>
      <c r="C161" s="2" t="s">
        <v>1</v>
      </c>
      <c r="D161" s="2" t="s">
        <v>1</v>
      </c>
      <c r="E161" s="2" t="s">
        <v>1</v>
      </c>
      <c r="F161" s="2" t="s">
        <v>610</v>
      </c>
      <c r="G161" s="2" t="s">
        <v>1</v>
      </c>
      <c r="H161" s="4" t="s">
        <v>609</v>
      </c>
      <c r="I161" s="2" t="s">
        <v>608</v>
      </c>
      <c r="J161" s="2" t="s">
        <v>1</v>
      </c>
      <c r="K161" s="2" t="s">
        <v>1</v>
      </c>
      <c r="L161" s="2" t="s">
        <v>1</v>
      </c>
      <c r="M161" s="2" t="s">
        <v>1</v>
      </c>
      <c r="N161" s="2" t="s">
        <v>1</v>
      </c>
      <c r="O161" s="2" t="s">
        <v>1</v>
      </c>
      <c r="P161" s="2" t="s">
        <v>1</v>
      </c>
      <c r="Q161" s="2" t="s">
        <v>1</v>
      </c>
      <c r="R161" s="2" t="s">
        <v>1</v>
      </c>
      <c r="S161" s="2" t="s">
        <v>1</v>
      </c>
      <c r="T161" s="2" t="s">
        <v>1</v>
      </c>
      <c r="U161" s="2" t="s">
        <v>1</v>
      </c>
      <c r="V161" s="2" t="s">
        <v>1</v>
      </c>
      <c r="W161" s="2" t="s">
        <v>1</v>
      </c>
      <c r="X161" s="2" t="s">
        <v>1</v>
      </c>
      <c r="Y161" s="2" t="s">
        <v>1</v>
      </c>
      <c r="Z161" s="2" t="s">
        <v>1</v>
      </c>
      <c r="AA161" s="2" t="s">
        <v>1</v>
      </c>
      <c r="AB161" s="2" t="s">
        <v>348</v>
      </c>
      <c r="AC161" s="2" t="s">
        <v>1</v>
      </c>
      <c r="AD161" s="2" t="s">
        <v>1</v>
      </c>
      <c r="AE161" s="2" t="s">
        <v>1</v>
      </c>
      <c r="AF161" s="2" t="s">
        <v>1</v>
      </c>
      <c r="AG161" s="2" t="s">
        <v>64</v>
      </c>
      <c r="AH161" s="2">
        <v>2022</v>
      </c>
      <c r="AI161" s="2">
        <v>15</v>
      </c>
      <c r="AJ161" s="2" t="s">
        <v>1</v>
      </c>
      <c r="AK161" s="2" t="s">
        <v>1</v>
      </c>
      <c r="AL161" s="2" t="s">
        <v>1</v>
      </c>
      <c r="AM161" s="2" t="s">
        <v>1</v>
      </c>
      <c r="AN161" s="2" t="s">
        <v>1</v>
      </c>
      <c r="AO161" s="2" t="s">
        <v>1</v>
      </c>
      <c r="AP161" s="2" t="s">
        <v>1</v>
      </c>
      <c r="AQ161" s="2">
        <v>100197</v>
      </c>
      <c r="AR161" s="2" t="s">
        <v>607</v>
      </c>
      <c r="AS161" s="3" t="str">
        <f>HYPERLINK("http://dx.doi.org/10.1016/j.indic.2022.100197","http://dx.doi.org/10.1016/j.indic.2022.100197")</f>
        <v>http://dx.doi.org/10.1016/j.indic.2022.100197</v>
      </c>
      <c r="AT161" s="2" t="s">
        <v>1</v>
      </c>
      <c r="AU161" s="2" t="s">
        <v>62</v>
      </c>
      <c r="AV161" s="2" t="s">
        <v>1</v>
      </c>
      <c r="AW161" s="2" t="s">
        <v>1</v>
      </c>
      <c r="AX161" s="2" t="s">
        <v>1</v>
      </c>
      <c r="AY161" s="2" t="s">
        <v>1</v>
      </c>
      <c r="AZ161" s="2" t="s">
        <v>1</v>
      </c>
      <c r="BA161" s="2" t="s">
        <v>1</v>
      </c>
      <c r="BB161" s="2" t="s">
        <v>1</v>
      </c>
      <c r="BC161" s="2" t="s">
        <v>1</v>
      </c>
      <c r="BD161" s="2" t="s">
        <v>1</v>
      </c>
      <c r="BE161" s="2" t="s">
        <v>1</v>
      </c>
      <c r="BF161" s="2" t="s">
        <v>606</v>
      </c>
      <c r="BG161" s="2" t="str">
        <f>HYPERLINK("https%3A%2F%2Fwww.webofscience.com%2Fwos%2Fwoscc%2Ffull-record%2FWOS:000843271300001","View Full Record in Web of Science")</f>
        <v>View Full Record in Web of Science</v>
      </c>
    </row>
    <row r="162" spans="1:59" ht="12.75" customHeight="1" x14ac:dyDescent="0.2">
      <c r="A162" s="2" t="s">
        <v>11</v>
      </c>
      <c r="B162" s="2" t="s">
        <v>605</v>
      </c>
      <c r="C162" s="2" t="s">
        <v>1</v>
      </c>
      <c r="D162" s="2" t="s">
        <v>1</v>
      </c>
      <c r="E162" s="2" t="s">
        <v>1</v>
      </c>
      <c r="F162" s="2" t="s">
        <v>604</v>
      </c>
      <c r="G162" s="2" t="s">
        <v>1</v>
      </c>
      <c r="H162" s="4" t="s">
        <v>603</v>
      </c>
      <c r="I162" s="2" t="s">
        <v>602</v>
      </c>
      <c r="J162" s="2" t="s">
        <v>1</v>
      </c>
      <c r="K162" s="2" t="s">
        <v>1</v>
      </c>
      <c r="L162" s="2" t="s">
        <v>1</v>
      </c>
      <c r="M162" s="2" t="s">
        <v>1</v>
      </c>
      <c r="N162" s="2" t="s">
        <v>601</v>
      </c>
      <c r="O162" s="2" t="s">
        <v>600</v>
      </c>
      <c r="P162" s="2" t="s">
        <v>1</v>
      </c>
      <c r="Q162" s="2" t="s">
        <v>1</v>
      </c>
      <c r="R162" s="2" t="s">
        <v>1</v>
      </c>
      <c r="S162" s="2" t="s">
        <v>1</v>
      </c>
      <c r="T162" s="2" t="s">
        <v>1</v>
      </c>
      <c r="U162" s="2" t="s">
        <v>1</v>
      </c>
      <c r="V162" s="2" t="s">
        <v>1</v>
      </c>
      <c r="W162" s="2" t="s">
        <v>1</v>
      </c>
      <c r="X162" s="2" t="s">
        <v>1</v>
      </c>
      <c r="Y162" s="2" t="s">
        <v>1</v>
      </c>
      <c r="Z162" s="2" t="s">
        <v>1</v>
      </c>
      <c r="AA162" s="2" t="s">
        <v>1</v>
      </c>
      <c r="AB162" s="2" t="s">
        <v>599</v>
      </c>
      <c r="AC162" s="2" t="s">
        <v>598</v>
      </c>
      <c r="AD162" s="2" t="s">
        <v>1</v>
      </c>
      <c r="AE162" s="2" t="s">
        <v>1</v>
      </c>
      <c r="AF162" s="2" t="s">
        <v>1</v>
      </c>
      <c r="AG162" s="2" t="s">
        <v>33</v>
      </c>
      <c r="AH162" s="2">
        <v>2021</v>
      </c>
      <c r="AI162" s="2">
        <v>124</v>
      </c>
      <c r="AJ162" s="2" t="s">
        <v>1</v>
      </c>
      <c r="AK162" s="2">
        <v>1</v>
      </c>
      <c r="AL162" s="2" t="s">
        <v>1</v>
      </c>
      <c r="AM162" s="2" t="s">
        <v>587</v>
      </c>
      <c r="AN162" s="2" t="s">
        <v>1</v>
      </c>
      <c r="AO162" s="2" t="s">
        <v>1</v>
      </c>
      <c r="AP162" s="2" t="s">
        <v>1</v>
      </c>
      <c r="AQ162" s="2">
        <v>102931</v>
      </c>
      <c r="AR162" s="2" t="s">
        <v>597</v>
      </c>
      <c r="AS162" s="3" t="str">
        <f>HYPERLINK("http://dx.doi.org/10.1016/j.pce.2020.102931","http://dx.doi.org/10.1016/j.pce.2020.102931")</f>
        <v>http://dx.doi.org/10.1016/j.pce.2020.102931</v>
      </c>
      <c r="AT162" s="2" t="s">
        <v>1</v>
      </c>
      <c r="AU162" s="2" t="s">
        <v>254</v>
      </c>
      <c r="AV162" s="2" t="s">
        <v>1</v>
      </c>
      <c r="AW162" s="2" t="s">
        <v>1</v>
      </c>
      <c r="AX162" s="2" t="s">
        <v>1</v>
      </c>
      <c r="AY162" s="2" t="s">
        <v>1</v>
      </c>
      <c r="AZ162" s="2" t="s">
        <v>1</v>
      </c>
      <c r="BA162" s="2" t="s">
        <v>1</v>
      </c>
      <c r="BB162" s="2" t="s">
        <v>1</v>
      </c>
      <c r="BC162" s="2" t="s">
        <v>1</v>
      </c>
      <c r="BD162" s="2" t="s">
        <v>1</v>
      </c>
      <c r="BE162" s="2" t="s">
        <v>1</v>
      </c>
      <c r="BF162" s="2" t="s">
        <v>596</v>
      </c>
      <c r="BG162" s="2" t="str">
        <f>HYPERLINK("https%3A%2F%2Fwww.webofscience.com%2Fwos%2Fwoscc%2Ffull-record%2FWOS:000724422300004","View Full Record in Web of Science")</f>
        <v>View Full Record in Web of Science</v>
      </c>
    </row>
    <row r="163" spans="1:59" ht="12.75" customHeight="1" x14ac:dyDescent="0.2">
      <c r="A163" s="2" t="s">
        <v>11</v>
      </c>
      <c r="B163" s="2" t="s">
        <v>595</v>
      </c>
      <c r="C163" s="2" t="s">
        <v>1</v>
      </c>
      <c r="D163" s="2" t="s">
        <v>1</v>
      </c>
      <c r="E163" s="2" t="s">
        <v>1</v>
      </c>
      <c r="F163" s="2" t="s">
        <v>594</v>
      </c>
      <c r="G163" s="2" t="s">
        <v>1</v>
      </c>
      <c r="H163" s="4" t="s">
        <v>593</v>
      </c>
      <c r="I163" s="2" t="s">
        <v>592</v>
      </c>
      <c r="J163" s="2" t="s">
        <v>1</v>
      </c>
      <c r="K163" s="2" t="s">
        <v>1</v>
      </c>
      <c r="L163" s="2" t="s">
        <v>1</v>
      </c>
      <c r="M163" s="2" t="s">
        <v>1</v>
      </c>
      <c r="N163" s="2" t="s">
        <v>591</v>
      </c>
      <c r="O163" s="2" t="s">
        <v>590</v>
      </c>
      <c r="P163" s="2" t="s">
        <v>1</v>
      </c>
      <c r="Q163" s="2" t="s">
        <v>1</v>
      </c>
      <c r="R163" s="2" t="s">
        <v>1</v>
      </c>
      <c r="S163" s="2" t="s">
        <v>1</v>
      </c>
      <c r="T163" s="2" t="s">
        <v>1</v>
      </c>
      <c r="U163" s="2" t="s">
        <v>1</v>
      </c>
      <c r="V163" s="2" t="s">
        <v>1</v>
      </c>
      <c r="W163" s="2" t="s">
        <v>1</v>
      </c>
      <c r="X163" s="2" t="s">
        <v>1</v>
      </c>
      <c r="Y163" s="2" t="s">
        <v>1</v>
      </c>
      <c r="Z163" s="2" t="s">
        <v>1</v>
      </c>
      <c r="AA163" s="2" t="s">
        <v>1</v>
      </c>
      <c r="AB163" s="2" t="s">
        <v>589</v>
      </c>
      <c r="AC163" s="2" t="s">
        <v>588</v>
      </c>
      <c r="AD163" s="2" t="s">
        <v>1</v>
      </c>
      <c r="AE163" s="2" t="s">
        <v>1</v>
      </c>
      <c r="AF163" s="2" t="s">
        <v>1</v>
      </c>
      <c r="AG163" s="2" t="s">
        <v>72</v>
      </c>
      <c r="AH163" s="2">
        <v>2023</v>
      </c>
      <c r="AI163" s="2">
        <v>30</v>
      </c>
      <c r="AJ163" s="2">
        <v>28</v>
      </c>
      <c r="AK163" s="2" t="s">
        <v>1</v>
      </c>
      <c r="AL163" s="2" t="s">
        <v>1</v>
      </c>
      <c r="AM163" s="2" t="s">
        <v>587</v>
      </c>
      <c r="AN163" s="2" t="s">
        <v>1</v>
      </c>
      <c r="AO163" s="2">
        <v>72262</v>
      </c>
      <c r="AP163" s="2">
        <v>72283</v>
      </c>
      <c r="AQ163" s="2" t="s">
        <v>1</v>
      </c>
      <c r="AR163" s="2" t="s">
        <v>586</v>
      </c>
      <c r="AS163" s="3" t="str">
        <f>HYPERLINK("http://dx.doi.org/10.1007/s11356-023-27452-w","http://dx.doi.org/10.1007/s11356-023-27452-w")</f>
        <v>http://dx.doi.org/10.1007/s11356-023-27452-w</v>
      </c>
      <c r="AT163" s="2" t="s">
        <v>1</v>
      </c>
      <c r="AU163" s="2" t="s">
        <v>500</v>
      </c>
      <c r="AV163" s="2" t="s">
        <v>1</v>
      </c>
      <c r="AW163" s="2" t="s">
        <v>1</v>
      </c>
      <c r="AX163" s="2" t="s">
        <v>1</v>
      </c>
      <c r="AY163" s="2" t="s">
        <v>1</v>
      </c>
      <c r="AZ163" s="2" t="s">
        <v>1</v>
      </c>
      <c r="BA163" s="2">
        <v>37166726</v>
      </c>
      <c r="BB163" s="2" t="s">
        <v>1</v>
      </c>
      <c r="BC163" s="2" t="s">
        <v>1</v>
      </c>
      <c r="BD163" s="2" t="s">
        <v>1</v>
      </c>
      <c r="BE163" s="2" t="s">
        <v>1</v>
      </c>
      <c r="BF163" s="2" t="s">
        <v>585</v>
      </c>
      <c r="BG163" s="2" t="str">
        <f>HYPERLINK("https%3A%2F%2Fwww.webofscience.com%2Fwos%2Fwoscc%2Ffull-record%2FWOS:000992575400009","View Full Record in Web of Science")</f>
        <v>View Full Record in Web of Science</v>
      </c>
    </row>
    <row r="164" spans="1:59" ht="12.75" customHeight="1" x14ac:dyDescent="0.2">
      <c r="A164" s="2" t="s">
        <v>11</v>
      </c>
      <c r="B164" s="2" t="s">
        <v>584</v>
      </c>
      <c r="C164" s="2" t="s">
        <v>1</v>
      </c>
      <c r="D164" s="2" t="s">
        <v>1</v>
      </c>
      <c r="E164" s="2" t="s">
        <v>1</v>
      </c>
      <c r="F164" s="2" t="s">
        <v>583</v>
      </c>
      <c r="G164" s="2" t="s">
        <v>1</v>
      </c>
      <c r="H164" s="4" t="s">
        <v>582</v>
      </c>
      <c r="I164" s="2" t="s">
        <v>581</v>
      </c>
      <c r="J164" s="2" t="s">
        <v>1</v>
      </c>
      <c r="K164" s="2" t="s">
        <v>1</v>
      </c>
      <c r="L164" s="2" t="s">
        <v>1</v>
      </c>
      <c r="M164" s="2" t="s">
        <v>1</v>
      </c>
      <c r="N164" s="2" t="s">
        <v>580</v>
      </c>
      <c r="O164" s="2" t="s">
        <v>579</v>
      </c>
      <c r="P164" s="2" t="s">
        <v>1</v>
      </c>
      <c r="Q164" s="2" t="s">
        <v>1</v>
      </c>
      <c r="R164" s="2" t="s">
        <v>1</v>
      </c>
      <c r="S164" s="2" t="s">
        <v>1</v>
      </c>
      <c r="T164" s="2" t="s">
        <v>1</v>
      </c>
      <c r="U164" s="2" t="s">
        <v>1</v>
      </c>
      <c r="V164" s="2" t="s">
        <v>1</v>
      </c>
      <c r="W164" s="2" t="s">
        <v>1</v>
      </c>
      <c r="X164" s="2" t="s">
        <v>1</v>
      </c>
      <c r="Y164" s="2" t="s">
        <v>1</v>
      </c>
      <c r="Z164" s="2" t="s">
        <v>1</v>
      </c>
      <c r="AA164" s="2" t="s">
        <v>1</v>
      </c>
      <c r="AB164" s="2" t="s">
        <v>578</v>
      </c>
      <c r="AC164" s="2" t="s">
        <v>1</v>
      </c>
      <c r="AD164" s="2" t="s">
        <v>1</v>
      </c>
      <c r="AE164" s="2" t="s">
        <v>1</v>
      </c>
      <c r="AF164" s="2" t="s">
        <v>1</v>
      </c>
      <c r="AG164" s="2" t="s">
        <v>577</v>
      </c>
      <c r="AH164" s="2">
        <v>2022</v>
      </c>
      <c r="AI164" s="2">
        <v>12</v>
      </c>
      <c r="AJ164" s="2">
        <v>1</v>
      </c>
      <c r="AK164" s="2" t="s">
        <v>1</v>
      </c>
      <c r="AL164" s="2" t="s">
        <v>1</v>
      </c>
      <c r="AM164" s="2" t="s">
        <v>1</v>
      </c>
      <c r="AN164" s="2" t="s">
        <v>1</v>
      </c>
      <c r="AO164" s="2" t="s">
        <v>1</v>
      </c>
      <c r="AP164" s="2" t="s">
        <v>1</v>
      </c>
      <c r="AQ164" s="2">
        <v>11607</v>
      </c>
      <c r="AR164" s="2" t="s">
        <v>576</v>
      </c>
      <c r="AS164" s="3" t="str">
        <f>HYPERLINK("http://dx.doi.org/10.1038/s41598-022-14976-3","http://dx.doi.org/10.1038/s41598-022-14976-3")</f>
        <v>http://dx.doi.org/10.1038/s41598-022-14976-3</v>
      </c>
      <c r="AT164" s="2" t="s">
        <v>1</v>
      </c>
      <c r="AU164" s="2" t="s">
        <v>1</v>
      </c>
      <c r="AV164" s="2" t="s">
        <v>1</v>
      </c>
      <c r="AW164" s="2" t="s">
        <v>1</v>
      </c>
      <c r="AX164" s="2" t="s">
        <v>1</v>
      </c>
      <c r="AY164" s="2" t="s">
        <v>1</v>
      </c>
      <c r="AZ164" s="2" t="s">
        <v>1</v>
      </c>
      <c r="BA164" s="2">
        <v>35804170</v>
      </c>
      <c r="BB164" s="2" t="s">
        <v>1</v>
      </c>
      <c r="BC164" s="2" t="s">
        <v>1</v>
      </c>
      <c r="BD164" s="2" t="s">
        <v>1</v>
      </c>
      <c r="BE164" s="2" t="s">
        <v>1</v>
      </c>
      <c r="BF164" s="2" t="s">
        <v>575</v>
      </c>
      <c r="BG164" s="2" t="str">
        <f>HYPERLINK("https%3A%2F%2Fwww.webofscience.com%2Fwos%2Fwoscc%2Ffull-record%2FWOS:000822436100041","View Full Record in Web of Science")</f>
        <v>View Full Record in Web of Science</v>
      </c>
    </row>
    <row r="165" spans="1:59" ht="12.75" customHeight="1" x14ac:dyDescent="0.2">
      <c r="A165" s="2" t="s">
        <v>11</v>
      </c>
      <c r="B165" s="2" t="s">
        <v>574</v>
      </c>
      <c r="C165" s="2" t="s">
        <v>1</v>
      </c>
      <c r="D165" s="2" t="s">
        <v>1</v>
      </c>
      <c r="E165" s="2" t="s">
        <v>1</v>
      </c>
      <c r="F165" s="2" t="s">
        <v>573</v>
      </c>
      <c r="G165" s="2" t="s">
        <v>1</v>
      </c>
      <c r="H165" s="4" t="s">
        <v>572</v>
      </c>
      <c r="I165" s="2" t="s">
        <v>571</v>
      </c>
      <c r="J165" s="2" t="s">
        <v>1</v>
      </c>
      <c r="K165" s="2" t="s">
        <v>1</v>
      </c>
      <c r="L165" s="2" t="s">
        <v>1</v>
      </c>
      <c r="M165" s="2" t="s">
        <v>1</v>
      </c>
      <c r="N165" s="2" t="s">
        <v>570</v>
      </c>
      <c r="O165" s="2" t="s">
        <v>569</v>
      </c>
      <c r="P165" s="2" t="s">
        <v>1</v>
      </c>
      <c r="Q165" s="2" t="s">
        <v>1</v>
      </c>
      <c r="R165" s="2" t="s">
        <v>1</v>
      </c>
      <c r="S165" s="2" t="s">
        <v>1</v>
      </c>
      <c r="T165" s="2" t="s">
        <v>1</v>
      </c>
      <c r="U165" s="2" t="s">
        <v>1</v>
      </c>
      <c r="V165" s="2" t="s">
        <v>1</v>
      </c>
      <c r="W165" s="2" t="s">
        <v>1</v>
      </c>
      <c r="X165" s="2" t="s">
        <v>1</v>
      </c>
      <c r="Y165" s="2" t="s">
        <v>1</v>
      </c>
      <c r="Z165" s="2" t="s">
        <v>1</v>
      </c>
      <c r="AA165" s="2" t="s">
        <v>1</v>
      </c>
      <c r="AB165" s="2" t="s">
        <v>35</v>
      </c>
      <c r="AC165" s="2" t="s">
        <v>34</v>
      </c>
      <c r="AD165" s="2" t="s">
        <v>1</v>
      </c>
      <c r="AE165" s="2" t="s">
        <v>1</v>
      </c>
      <c r="AF165" s="2" t="s">
        <v>1</v>
      </c>
      <c r="AG165" s="2" t="s">
        <v>33</v>
      </c>
      <c r="AH165" s="2">
        <v>2021</v>
      </c>
      <c r="AI165" s="2">
        <v>133</v>
      </c>
      <c r="AJ165" s="2" t="s">
        <v>1</v>
      </c>
      <c r="AK165" s="2" t="s">
        <v>1</v>
      </c>
      <c r="AL165" s="2" t="s">
        <v>1</v>
      </c>
      <c r="AM165" s="2" t="s">
        <v>1</v>
      </c>
      <c r="AN165" s="2" t="s">
        <v>1</v>
      </c>
      <c r="AO165" s="2" t="s">
        <v>1</v>
      </c>
      <c r="AP165" s="2" t="s">
        <v>1</v>
      </c>
      <c r="AQ165" s="2">
        <v>102625</v>
      </c>
      <c r="AR165" s="2" t="s">
        <v>568</v>
      </c>
      <c r="AS165" s="3" t="str">
        <f>HYPERLINK("http://dx.doi.org/10.1016/j.forpol.2021.102625","http://dx.doi.org/10.1016/j.forpol.2021.102625")</f>
        <v>http://dx.doi.org/10.1016/j.forpol.2021.102625</v>
      </c>
      <c r="AT165" s="2" t="s">
        <v>1</v>
      </c>
      <c r="AU165" s="2" t="s">
        <v>254</v>
      </c>
      <c r="AV165" s="2" t="s">
        <v>1</v>
      </c>
      <c r="AW165" s="2" t="s">
        <v>1</v>
      </c>
      <c r="AX165" s="2" t="s">
        <v>1</v>
      </c>
      <c r="AY165" s="2" t="s">
        <v>1</v>
      </c>
      <c r="AZ165" s="2" t="s">
        <v>1</v>
      </c>
      <c r="BA165" s="2" t="s">
        <v>1</v>
      </c>
      <c r="BB165" s="2" t="s">
        <v>1</v>
      </c>
      <c r="BC165" s="2" t="s">
        <v>1</v>
      </c>
      <c r="BD165" s="2" t="s">
        <v>1</v>
      </c>
      <c r="BE165" s="2" t="s">
        <v>1</v>
      </c>
      <c r="BF165" s="2" t="s">
        <v>567</v>
      </c>
      <c r="BG165" s="2" t="str">
        <f>HYPERLINK("https%3A%2F%2Fwww.webofscience.com%2Fwos%2Fwoscc%2Ffull-record%2FWOS:000718844300002","View Full Record in Web of Science")</f>
        <v>View Full Record in Web of Science</v>
      </c>
    </row>
    <row r="166" spans="1:59" ht="12.75" customHeight="1" x14ac:dyDescent="0.2">
      <c r="A166" s="2" t="s">
        <v>11</v>
      </c>
      <c r="B166" s="2" t="s">
        <v>566</v>
      </c>
      <c r="C166" s="2" t="s">
        <v>1</v>
      </c>
      <c r="D166" s="2" t="s">
        <v>1</v>
      </c>
      <c r="E166" s="2" t="s">
        <v>1</v>
      </c>
      <c r="F166" s="2" t="s">
        <v>565</v>
      </c>
      <c r="G166" s="2" t="s">
        <v>1</v>
      </c>
      <c r="H166" s="4" t="s">
        <v>564</v>
      </c>
      <c r="I166" s="2" t="s">
        <v>563</v>
      </c>
      <c r="J166" s="2" t="s">
        <v>1</v>
      </c>
      <c r="K166" s="2" t="s">
        <v>1</v>
      </c>
      <c r="L166" s="2" t="s">
        <v>1</v>
      </c>
      <c r="M166" s="2" t="s">
        <v>1</v>
      </c>
      <c r="N166" s="2" t="s">
        <v>1</v>
      </c>
      <c r="O166" s="2" t="s">
        <v>562</v>
      </c>
      <c r="P166" s="2" t="s">
        <v>1</v>
      </c>
      <c r="Q166" s="2" t="s">
        <v>1</v>
      </c>
      <c r="R166" s="2" t="s">
        <v>1</v>
      </c>
      <c r="S166" s="2" t="s">
        <v>1</v>
      </c>
      <c r="T166" s="2" t="s">
        <v>1</v>
      </c>
      <c r="U166" s="2" t="s">
        <v>1</v>
      </c>
      <c r="V166" s="2" t="s">
        <v>1</v>
      </c>
      <c r="W166" s="2" t="s">
        <v>1</v>
      </c>
      <c r="X166" s="2" t="s">
        <v>1</v>
      </c>
      <c r="Y166" s="2" t="s">
        <v>1</v>
      </c>
      <c r="Z166" s="2" t="s">
        <v>1</v>
      </c>
      <c r="AA166" s="2" t="s">
        <v>1</v>
      </c>
      <c r="AB166" s="2" t="s">
        <v>35</v>
      </c>
      <c r="AC166" s="2" t="s">
        <v>34</v>
      </c>
      <c r="AD166" s="2" t="s">
        <v>1</v>
      </c>
      <c r="AE166" s="2" t="s">
        <v>1</v>
      </c>
      <c r="AF166" s="2" t="s">
        <v>1</v>
      </c>
      <c r="AG166" s="2" t="s">
        <v>72</v>
      </c>
      <c r="AH166" s="2">
        <v>2023</v>
      </c>
      <c r="AI166" s="2">
        <v>151</v>
      </c>
      <c r="AJ166" s="2" t="s">
        <v>1</v>
      </c>
      <c r="AK166" s="2" t="s">
        <v>1</v>
      </c>
      <c r="AL166" s="2" t="s">
        <v>1</v>
      </c>
      <c r="AM166" s="2" t="s">
        <v>1</v>
      </c>
      <c r="AN166" s="2" t="s">
        <v>1</v>
      </c>
      <c r="AO166" s="2" t="s">
        <v>1</v>
      </c>
      <c r="AP166" s="2" t="s">
        <v>1</v>
      </c>
      <c r="AQ166" s="2">
        <v>102973</v>
      </c>
      <c r="AR166" s="2" t="s">
        <v>561</v>
      </c>
      <c r="AS166" s="3" t="str">
        <f>HYPERLINK("http://dx.doi.org/10.1016/j.forpol.2023.102973","http://dx.doi.org/10.1016/j.forpol.2023.102973")</f>
        <v>http://dx.doi.org/10.1016/j.forpol.2023.102973</v>
      </c>
      <c r="AT166" s="2" t="s">
        <v>1</v>
      </c>
      <c r="AU166" s="2" t="s">
        <v>560</v>
      </c>
      <c r="AV166" s="2" t="s">
        <v>1</v>
      </c>
      <c r="AW166" s="2" t="s">
        <v>1</v>
      </c>
      <c r="AX166" s="2" t="s">
        <v>1</v>
      </c>
      <c r="AY166" s="2" t="s">
        <v>1</v>
      </c>
      <c r="AZ166" s="2" t="s">
        <v>1</v>
      </c>
      <c r="BA166" s="2" t="s">
        <v>1</v>
      </c>
      <c r="BB166" s="2" t="s">
        <v>1</v>
      </c>
      <c r="BC166" s="2" t="s">
        <v>1</v>
      </c>
      <c r="BD166" s="2" t="s">
        <v>1</v>
      </c>
      <c r="BE166" s="2" t="s">
        <v>1</v>
      </c>
      <c r="BF166" s="2" t="s">
        <v>559</v>
      </c>
      <c r="BG166" s="2" t="str">
        <f>HYPERLINK("https%3A%2F%2Fwww.webofscience.com%2Fwos%2Fwoscc%2Ffull-record%2FWOS:000985538000001","View Full Record in Web of Science")</f>
        <v>View Full Record in Web of Science</v>
      </c>
    </row>
    <row r="167" spans="1:59" ht="12.75" customHeight="1" x14ac:dyDescent="0.2">
      <c r="A167" s="2" t="s">
        <v>11</v>
      </c>
      <c r="B167" s="2" t="s">
        <v>558</v>
      </c>
      <c r="C167" s="2" t="s">
        <v>1</v>
      </c>
      <c r="D167" s="2" t="s">
        <v>1</v>
      </c>
      <c r="E167" s="2" t="s">
        <v>1</v>
      </c>
      <c r="F167" s="2" t="s">
        <v>557</v>
      </c>
      <c r="G167" s="2" t="s">
        <v>1</v>
      </c>
      <c r="H167" s="4" t="s">
        <v>556</v>
      </c>
      <c r="I167" s="2" t="s">
        <v>555</v>
      </c>
      <c r="J167" s="2" t="s">
        <v>1</v>
      </c>
      <c r="K167" s="2" t="s">
        <v>1</v>
      </c>
      <c r="L167" s="2" t="s">
        <v>1</v>
      </c>
      <c r="M167" s="2" t="s">
        <v>1</v>
      </c>
      <c r="N167" s="2" t="s">
        <v>1</v>
      </c>
      <c r="O167" s="2" t="s">
        <v>554</v>
      </c>
      <c r="P167" s="2" t="s">
        <v>1</v>
      </c>
      <c r="Q167" s="2" t="s">
        <v>1</v>
      </c>
      <c r="R167" s="2" t="s">
        <v>1</v>
      </c>
      <c r="S167" s="2" t="s">
        <v>1</v>
      </c>
      <c r="T167" s="2" t="s">
        <v>1</v>
      </c>
      <c r="U167" s="2" t="s">
        <v>1</v>
      </c>
      <c r="V167" s="2" t="s">
        <v>1</v>
      </c>
      <c r="W167" s="2" t="s">
        <v>1</v>
      </c>
      <c r="X167" s="2" t="s">
        <v>1</v>
      </c>
      <c r="Y167" s="2" t="s">
        <v>1</v>
      </c>
      <c r="Z167" s="2" t="s">
        <v>1</v>
      </c>
      <c r="AA167" s="2" t="s">
        <v>1</v>
      </c>
      <c r="AB167" s="2" t="s">
        <v>1</v>
      </c>
      <c r="AC167" s="2" t="s">
        <v>79</v>
      </c>
      <c r="AD167" s="2" t="s">
        <v>1</v>
      </c>
      <c r="AE167" s="2" t="s">
        <v>1</v>
      </c>
      <c r="AF167" s="2" t="s">
        <v>1</v>
      </c>
      <c r="AG167" s="2" t="s">
        <v>296</v>
      </c>
      <c r="AH167" s="2">
        <v>2022</v>
      </c>
      <c r="AI167" s="2">
        <v>11</v>
      </c>
      <c r="AJ167" s="2">
        <v>7</v>
      </c>
      <c r="AK167" s="2" t="s">
        <v>1</v>
      </c>
      <c r="AL167" s="2" t="s">
        <v>1</v>
      </c>
      <c r="AM167" s="2" t="s">
        <v>1</v>
      </c>
      <c r="AN167" s="2" t="s">
        <v>1</v>
      </c>
      <c r="AO167" s="2" t="s">
        <v>1</v>
      </c>
      <c r="AP167" s="2" t="s">
        <v>1</v>
      </c>
      <c r="AQ167" s="2">
        <v>962</v>
      </c>
      <c r="AR167" s="2" t="s">
        <v>553</v>
      </c>
      <c r="AS167" s="3" t="str">
        <f>HYPERLINK("http://dx.doi.org/10.3390/land11070962","http://dx.doi.org/10.3390/land11070962")</f>
        <v>http://dx.doi.org/10.3390/land11070962</v>
      </c>
      <c r="AT167" s="2" t="s">
        <v>1</v>
      </c>
      <c r="AU167" s="2" t="s">
        <v>1</v>
      </c>
      <c r="AV167" s="2" t="s">
        <v>1</v>
      </c>
      <c r="AW167" s="2" t="s">
        <v>1</v>
      </c>
      <c r="AX167" s="2" t="s">
        <v>1</v>
      </c>
      <c r="AY167" s="2" t="s">
        <v>1</v>
      </c>
      <c r="AZ167" s="2" t="s">
        <v>1</v>
      </c>
      <c r="BA167" s="2" t="s">
        <v>1</v>
      </c>
      <c r="BB167" s="2" t="s">
        <v>1</v>
      </c>
      <c r="BC167" s="2" t="s">
        <v>1</v>
      </c>
      <c r="BD167" s="2" t="s">
        <v>1</v>
      </c>
      <c r="BE167" s="2" t="s">
        <v>1</v>
      </c>
      <c r="BF167" s="2" t="s">
        <v>552</v>
      </c>
      <c r="BG167" s="2" t="str">
        <f>HYPERLINK("https%3A%2F%2Fwww.webofscience.com%2Fwos%2Fwoscc%2Ffull-record%2FWOS:000833698500001","View Full Record in Web of Science")</f>
        <v>View Full Record in Web of Science</v>
      </c>
    </row>
    <row r="168" spans="1:59" ht="12.75" customHeight="1" x14ac:dyDescent="0.2">
      <c r="A168" s="2" t="s">
        <v>11</v>
      </c>
      <c r="B168" s="2" t="s">
        <v>551</v>
      </c>
      <c r="C168" s="2" t="s">
        <v>1</v>
      </c>
      <c r="D168" s="2" t="s">
        <v>1</v>
      </c>
      <c r="E168" s="2" t="s">
        <v>1</v>
      </c>
      <c r="F168" s="2" t="s">
        <v>550</v>
      </c>
      <c r="G168" s="2" t="s">
        <v>1</v>
      </c>
      <c r="H168" s="4" t="s">
        <v>549</v>
      </c>
      <c r="I168" s="2" t="s">
        <v>548</v>
      </c>
      <c r="J168" s="2" t="s">
        <v>1</v>
      </c>
      <c r="K168" s="2" t="s">
        <v>1</v>
      </c>
      <c r="L168" s="2" t="s">
        <v>1</v>
      </c>
      <c r="M168" s="2" t="s">
        <v>1</v>
      </c>
      <c r="N168" s="2" t="s">
        <v>1</v>
      </c>
      <c r="O168" s="2" t="s">
        <v>1</v>
      </c>
      <c r="P168" s="2" t="s">
        <v>1</v>
      </c>
      <c r="Q168" s="2" t="s">
        <v>1</v>
      </c>
      <c r="R168" s="2" t="s">
        <v>1</v>
      </c>
      <c r="S168" s="2" t="s">
        <v>1</v>
      </c>
      <c r="T168" s="2" t="s">
        <v>1</v>
      </c>
      <c r="U168" s="2" t="s">
        <v>1</v>
      </c>
      <c r="V168" s="2" t="s">
        <v>1</v>
      </c>
      <c r="W168" s="2" t="s">
        <v>1</v>
      </c>
      <c r="X168" s="2" t="s">
        <v>1</v>
      </c>
      <c r="Y168" s="2" t="s">
        <v>1</v>
      </c>
      <c r="Z168" s="2" t="s">
        <v>1</v>
      </c>
      <c r="AA168" s="2" t="s">
        <v>1</v>
      </c>
      <c r="AB168" s="2" t="s">
        <v>547</v>
      </c>
      <c r="AC168" s="2" t="s">
        <v>546</v>
      </c>
      <c r="AD168" s="2" t="s">
        <v>1</v>
      </c>
      <c r="AE168" s="2" t="s">
        <v>1</v>
      </c>
      <c r="AF168" s="2" t="s">
        <v>1</v>
      </c>
      <c r="AG168" s="2" t="s">
        <v>545</v>
      </c>
      <c r="AH168" s="2">
        <v>2023</v>
      </c>
      <c r="AI168" s="2" t="s">
        <v>1</v>
      </c>
      <c r="AJ168" s="2">
        <v>53</v>
      </c>
      <c r="AK168" s="2" t="s">
        <v>1</v>
      </c>
      <c r="AL168" s="2" t="s">
        <v>1</v>
      </c>
      <c r="AM168" s="2" t="s">
        <v>1</v>
      </c>
      <c r="AN168" s="2" t="s">
        <v>1</v>
      </c>
      <c r="AO168" s="2">
        <v>17</v>
      </c>
      <c r="AP168" s="2">
        <v>38</v>
      </c>
      <c r="AQ168" s="2" t="s">
        <v>1</v>
      </c>
      <c r="AR168" s="2" t="s">
        <v>544</v>
      </c>
      <c r="AS168" s="3" t="str">
        <f>HYPERLINK("http://dx.doi.org/10.3897/natureconservation.53.99313","http://dx.doi.org/10.3897/natureconservation.53.99313")</f>
        <v>http://dx.doi.org/10.3897/natureconservation.53.99313</v>
      </c>
      <c r="AT168" s="2" t="s">
        <v>1</v>
      </c>
      <c r="AU168" s="2" t="s">
        <v>1</v>
      </c>
      <c r="AV168" s="2" t="s">
        <v>1</v>
      </c>
      <c r="AW168" s="2" t="s">
        <v>1</v>
      </c>
      <c r="AX168" s="2" t="s">
        <v>1</v>
      </c>
      <c r="AY168" s="2" t="s">
        <v>1</v>
      </c>
      <c r="AZ168" s="2" t="s">
        <v>1</v>
      </c>
      <c r="BA168" s="2" t="s">
        <v>1</v>
      </c>
      <c r="BB168" s="2" t="s">
        <v>1</v>
      </c>
      <c r="BC168" s="2" t="s">
        <v>1</v>
      </c>
      <c r="BD168" s="2" t="s">
        <v>1</v>
      </c>
      <c r="BE168" s="2" t="s">
        <v>1</v>
      </c>
      <c r="BF168" s="2" t="s">
        <v>543</v>
      </c>
      <c r="BG168" s="2" t="str">
        <f>HYPERLINK("https%3A%2F%2Fwww.webofscience.com%2Fwos%2Fwoscc%2Ffull-record%2FWOS:001022245600002","View Full Record in Web of Science")</f>
        <v>View Full Record in Web of Science</v>
      </c>
    </row>
    <row r="169" spans="1:59" ht="12.75" customHeight="1" x14ac:dyDescent="0.2">
      <c r="A169" s="2" t="s">
        <v>11</v>
      </c>
      <c r="B169" s="2" t="s">
        <v>542</v>
      </c>
      <c r="C169" s="2" t="s">
        <v>1</v>
      </c>
      <c r="D169" s="2" t="s">
        <v>1</v>
      </c>
      <c r="E169" s="2" t="s">
        <v>1</v>
      </c>
      <c r="F169" s="2" t="s">
        <v>541</v>
      </c>
      <c r="G169" s="2" t="s">
        <v>1</v>
      </c>
      <c r="H169" s="4" t="s">
        <v>540</v>
      </c>
      <c r="I169" s="2" t="s">
        <v>539</v>
      </c>
      <c r="J169" s="2" t="s">
        <v>1</v>
      </c>
      <c r="K169" s="2" t="s">
        <v>1</v>
      </c>
      <c r="L169" s="2" t="s">
        <v>1</v>
      </c>
      <c r="M169" s="2" t="s">
        <v>1</v>
      </c>
      <c r="N169" s="2" t="s">
        <v>538</v>
      </c>
      <c r="O169" s="2" t="s">
        <v>537</v>
      </c>
      <c r="P169" s="2" t="s">
        <v>1</v>
      </c>
      <c r="Q169" s="2" t="s">
        <v>1</v>
      </c>
      <c r="R169" s="2" t="s">
        <v>1</v>
      </c>
      <c r="S169" s="2" t="s">
        <v>1</v>
      </c>
      <c r="T169" s="2" t="s">
        <v>1</v>
      </c>
      <c r="U169" s="2" t="s">
        <v>1</v>
      </c>
      <c r="V169" s="2" t="s">
        <v>1</v>
      </c>
      <c r="W169" s="2" t="s">
        <v>1</v>
      </c>
      <c r="X169" s="2" t="s">
        <v>1</v>
      </c>
      <c r="Y169" s="2" t="s">
        <v>1</v>
      </c>
      <c r="Z169" s="2" t="s">
        <v>1</v>
      </c>
      <c r="AA169" s="2" t="s">
        <v>1</v>
      </c>
      <c r="AB169" s="2" t="s">
        <v>536</v>
      </c>
      <c r="AC169" s="2" t="s">
        <v>1</v>
      </c>
      <c r="AD169" s="2" t="s">
        <v>1</v>
      </c>
      <c r="AE169" s="2" t="s">
        <v>1</v>
      </c>
      <c r="AF169" s="2" t="s">
        <v>1</v>
      </c>
      <c r="AG169" s="2" t="s">
        <v>44</v>
      </c>
      <c r="AH169" s="2">
        <v>2021</v>
      </c>
      <c r="AI169" s="2">
        <v>16</v>
      </c>
      <c r="AJ169" s="2">
        <v>11</v>
      </c>
      <c r="AK169" s="2" t="s">
        <v>1</v>
      </c>
      <c r="AL169" s="2" t="s">
        <v>1</v>
      </c>
      <c r="AM169" s="2" t="s">
        <v>1</v>
      </c>
      <c r="AN169" s="2" t="s">
        <v>1</v>
      </c>
      <c r="AO169" s="2" t="s">
        <v>1</v>
      </c>
      <c r="AP169" s="2" t="s">
        <v>1</v>
      </c>
      <c r="AQ169" s="2">
        <v>114022</v>
      </c>
      <c r="AR169" s="2" t="s">
        <v>535</v>
      </c>
      <c r="AS169" s="3" t="str">
        <f>HYPERLINK("http://dx.doi.org/10.1088/1748-9326/ac3030","http://dx.doi.org/10.1088/1748-9326/ac3030")</f>
        <v>http://dx.doi.org/10.1088/1748-9326/ac3030</v>
      </c>
      <c r="AT169" s="2" t="s">
        <v>1</v>
      </c>
      <c r="AU169" s="2" t="s">
        <v>1</v>
      </c>
      <c r="AV169" s="2" t="s">
        <v>1</v>
      </c>
      <c r="AW169" s="2" t="s">
        <v>1</v>
      </c>
      <c r="AX169" s="2" t="s">
        <v>1</v>
      </c>
      <c r="AY169" s="2" t="s">
        <v>1</v>
      </c>
      <c r="AZ169" s="2" t="s">
        <v>1</v>
      </c>
      <c r="BA169" s="2" t="s">
        <v>1</v>
      </c>
      <c r="BB169" s="2" t="s">
        <v>1</v>
      </c>
      <c r="BC169" s="2" t="s">
        <v>1</v>
      </c>
      <c r="BD169" s="2" t="s">
        <v>1</v>
      </c>
      <c r="BE169" s="2" t="s">
        <v>1</v>
      </c>
      <c r="BF169" s="2" t="s">
        <v>534</v>
      </c>
      <c r="BG169" s="2" t="str">
        <f>HYPERLINK("https%3A%2F%2Fwww.webofscience.com%2Fwos%2Fwoscc%2Ffull-record%2FWOS:000712046300001","View Full Record in Web of Science")</f>
        <v>View Full Record in Web of Science</v>
      </c>
    </row>
    <row r="170" spans="1:59" ht="12.75" customHeight="1" x14ac:dyDescent="0.2">
      <c r="A170" s="2" t="s">
        <v>11</v>
      </c>
      <c r="B170" s="2" t="s">
        <v>533</v>
      </c>
      <c r="C170" s="2" t="s">
        <v>1</v>
      </c>
      <c r="D170" s="2" t="s">
        <v>1</v>
      </c>
      <c r="E170" s="2" t="s">
        <v>1</v>
      </c>
      <c r="F170" s="2" t="s">
        <v>532</v>
      </c>
      <c r="G170" s="2" t="s">
        <v>1</v>
      </c>
      <c r="H170" s="4" t="s">
        <v>531</v>
      </c>
      <c r="I170" s="2" t="s">
        <v>530</v>
      </c>
      <c r="J170" s="2" t="s">
        <v>1</v>
      </c>
      <c r="K170" s="2" t="s">
        <v>1</v>
      </c>
      <c r="L170" s="2" t="s">
        <v>1</v>
      </c>
      <c r="M170" s="2" t="s">
        <v>1</v>
      </c>
      <c r="N170" s="2" t="s">
        <v>529</v>
      </c>
      <c r="O170" s="2" t="s">
        <v>528</v>
      </c>
      <c r="P170" s="2" t="s">
        <v>1</v>
      </c>
      <c r="Q170" s="2" t="s">
        <v>1</v>
      </c>
      <c r="R170" s="2" t="s">
        <v>1</v>
      </c>
      <c r="S170" s="2" t="s">
        <v>1</v>
      </c>
      <c r="T170" s="2" t="s">
        <v>1</v>
      </c>
      <c r="U170" s="2" t="s">
        <v>1</v>
      </c>
      <c r="V170" s="2" t="s">
        <v>1</v>
      </c>
      <c r="W170" s="2" t="s">
        <v>1</v>
      </c>
      <c r="X170" s="2" t="s">
        <v>1</v>
      </c>
      <c r="Y170" s="2" t="s">
        <v>1</v>
      </c>
      <c r="Z170" s="2" t="s">
        <v>1</v>
      </c>
      <c r="AA170" s="2" t="s">
        <v>1</v>
      </c>
      <c r="AB170" s="2" t="s">
        <v>1</v>
      </c>
      <c r="AC170" s="2" t="s">
        <v>527</v>
      </c>
      <c r="AD170" s="2" t="s">
        <v>1</v>
      </c>
      <c r="AE170" s="2" t="s">
        <v>1</v>
      </c>
      <c r="AF170" s="2" t="s">
        <v>1</v>
      </c>
      <c r="AG170" s="2" t="s">
        <v>526</v>
      </c>
      <c r="AH170" s="2">
        <v>2021</v>
      </c>
      <c r="AI170" s="2">
        <v>2</v>
      </c>
      <c r="AJ170" s="2" t="s">
        <v>1</v>
      </c>
      <c r="AK170" s="2" t="s">
        <v>1</v>
      </c>
      <c r="AL170" s="2" t="s">
        <v>1</v>
      </c>
      <c r="AM170" s="2" t="s">
        <v>1</v>
      </c>
      <c r="AN170" s="2" t="s">
        <v>1</v>
      </c>
      <c r="AO170" s="2" t="s">
        <v>1</v>
      </c>
      <c r="AP170" s="2" t="s">
        <v>1</v>
      </c>
      <c r="AQ170" s="2">
        <v>690562</v>
      </c>
      <c r="AR170" s="2" t="s">
        <v>525</v>
      </c>
      <c r="AS170" s="3" t="str">
        <f>HYPERLINK("http://dx.doi.org/10.3389/fcosc.2021.690562","http://dx.doi.org/10.3389/fcosc.2021.690562")</f>
        <v>http://dx.doi.org/10.3389/fcosc.2021.690562</v>
      </c>
      <c r="AT170" s="2" t="s">
        <v>1</v>
      </c>
      <c r="AU170" s="2" t="s">
        <v>1</v>
      </c>
      <c r="AV170" s="2" t="s">
        <v>1</v>
      </c>
      <c r="AW170" s="2" t="s">
        <v>1</v>
      </c>
      <c r="AX170" s="2" t="s">
        <v>1</v>
      </c>
      <c r="AY170" s="2" t="s">
        <v>1</v>
      </c>
      <c r="AZ170" s="2" t="s">
        <v>1</v>
      </c>
      <c r="BA170" s="2" t="s">
        <v>1</v>
      </c>
      <c r="BB170" s="2" t="s">
        <v>1</v>
      </c>
      <c r="BC170" s="2" t="s">
        <v>1</v>
      </c>
      <c r="BD170" s="2" t="s">
        <v>1</v>
      </c>
      <c r="BE170" s="2" t="s">
        <v>1</v>
      </c>
      <c r="BF170" s="2" t="s">
        <v>524</v>
      </c>
      <c r="BG170" s="2" t="str">
        <f>HYPERLINK("https%3A%2F%2Fwww.webofscience.com%2Fwos%2Fwoscc%2Ffull-record%2FWOS:001006912100001","View Full Record in Web of Science")</f>
        <v>View Full Record in Web of Science</v>
      </c>
    </row>
    <row r="171" spans="1:59" ht="12.75" customHeight="1" x14ac:dyDescent="0.2">
      <c r="A171" s="2" t="s">
        <v>11</v>
      </c>
      <c r="B171" s="2" t="s">
        <v>523</v>
      </c>
      <c r="C171" s="2" t="s">
        <v>1</v>
      </c>
      <c r="D171" s="2" t="s">
        <v>1</v>
      </c>
      <c r="E171" s="2" t="s">
        <v>1</v>
      </c>
      <c r="F171" s="2" t="s">
        <v>522</v>
      </c>
      <c r="G171" s="2" t="s">
        <v>1</v>
      </c>
      <c r="H171" s="4" t="s">
        <v>521</v>
      </c>
      <c r="I171" s="2" t="s">
        <v>520</v>
      </c>
      <c r="J171" s="2" t="s">
        <v>1</v>
      </c>
      <c r="K171" s="2" t="s">
        <v>1</v>
      </c>
      <c r="L171" s="2" t="s">
        <v>1</v>
      </c>
      <c r="M171" s="2" t="s">
        <v>1</v>
      </c>
      <c r="N171" s="2" t="s">
        <v>1</v>
      </c>
      <c r="O171" s="2" t="s">
        <v>519</v>
      </c>
      <c r="P171" s="2" t="s">
        <v>1</v>
      </c>
      <c r="Q171" s="2" t="s">
        <v>1</v>
      </c>
      <c r="R171" s="2" t="s">
        <v>1</v>
      </c>
      <c r="S171" s="2" t="s">
        <v>1</v>
      </c>
      <c r="T171" s="2" t="s">
        <v>1</v>
      </c>
      <c r="U171" s="2" t="s">
        <v>1</v>
      </c>
      <c r="V171" s="2" t="s">
        <v>1</v>
      </c>
      <c r="W171" s="2" t="s">
        <v>1</v>
      </c>
      <c r="X171" s="2" t="s">
        <v>1</v>
      </c>
      <c r="Y171" s="2" t="s">
        <v>1</v>
      </c>
      <c r="Z171" s="2" t="s">
        <v>1</v>
      </c>
      <c r="AA171" s="2" t="s">
        <v>1</v>
      </c>
      <c r="AB171" s="2" t="s">
        <v>518</v>
      </c>
      <c r="AC171" s="2" t="s">
        <v>1</v>
      </c>
      <c r="AD171" s="2" t="s">
        <v>1</v>
      </c>
      <c r="AE171" s="2" t="s">
        <v>1</v>
      </c>
      <c r="AF171" s="2" t="s">
        <v>1</v>
      </c>
      <c r="AG171" s="2" t="s">
        <v>134</v>
      </c>
      <c r="AH171" s="2">
        <v>2022</v>
      </c>
      <c r="AI171" s="2">
        <v>8</v>
      </c>
      <c r="AJ171" s="2">
        <v>1</v>
      </c>
      <c r="AK171" s="2" t="s">
        <v>1</v>
      </c>
      <c r="AL171" s="2" t="s">
        <v>1</v>
      </c>
      <c r="AM171" s="2" t="s">
        <v>1</v>
      </c>
      <c r="AN171" s="2" t="s">
        <v>1</v>
      </c>
      <c r="AO171" s="2" t="s">
        <v>1</v>
      </c>
      <c r="AP171" s="2" t="s">
        <v>1</v>
      </c>
      <c r="AQ171" s="2">
        <v>2088462</v>
      </c>
      <c r="AR171" s="2" t="s">
        <v>517</v>
      </c>
      <c r="AS171" s="3" t="str">
        <f>HYPERLINK("http://dx.doi.org/10.1080/23311886.2022.2088462","http://dx.doi.org/10.1080/23311886.2022.2088462")</f>
        <v>http://dx.doi.org/10.1080/23311886.2022.2088462</v>
      </c>
      <c r="AT171" s="2" t="s">
        <v>1</v>
      </c>
      <c r="AU171" s="2" t="s">
        <v>1</v>
      </c>
      <c r="AV171" s="2" t="s">
        <v>1</v>
      </c>
      <c r="AW171" s="2" t="s">
        <v>1</v>
      </c>
      <c r="AX171" s="2" t="s">
        <v>1</v>
      </c>
      <c r="AY171" s="2" t="s">
        <v>1</v>
      </c>
      <c r="AZ171" s="2" t="s">
        <v>1</v>
      </c>
      <c r="BA171" s="2" t="s">
        <v>1</v>
      </c>
      <c r="BB171" s="2" t="s">
        <v>1</v>
      </c>
      <c r="BC171" s="2" t="s">
        <v>1</v>
      </c>
      <c r="BD171" s="2" t="s">
        <v>1</v>
      </c>
      <c r="BE171" s="2" t="s">
        <v>1</v>
      </c>
      <c r="BF171" s="2" t="s">
        <v>516</v>
      </c>
      <c r="BG171" s="2" t="str">
        <f>HYPERLINK("https%3A%2F%2Fwww.webofscience.com%2Fwos%2Fwoscc%2Ffull-record%2FWOS:000811897400001","View Full Record in Web of Science")</f>
        <v>View Full Record in Web of Science</v>
      </c>
    </row>
    <row r="172" spans="1:59" ht="12.75" customHeight="1" x14ac:dyDescent="0.2">
      <c r="A172" s="2" t="s">
        <v>11</v>
      </c>
      <c r="B172" s="2" t="s">
        <v>515</v>
      </c>
      <c r="C172" s="2" t="s">
        <v>1</v>
      </c>
      <c r="D172" s="2" t="s">
        <v>1</v>
      </c>
      <c r="E172" s="2" t="s">
        <v>1</v>
      </c>
      <c r="F172" s="2" t="s">
        <v>514</v>
      </c>
      <c r="G172" s="2" t="s">
        <v>1</v>
      </c>
      <c r="H172" s="4" t="s">
        <v>513</v>
      </c>
      <c r="I172" s="2" t="s">
        <v>512</v>
      </c>
      <c r="J172" s="2" t="s">
        <v>1</v>
      </c>
      <c r="K172" s="2" t="s">
        <v>1</v>
      </c>
      <c r="L172" s="2" t="s">
        <v>1</v>
      </c>
      <c r="M172" s="2" t="s">
        <v>1</v>
      </c>
      <c r="N172" s="2" t="s">
        <v>511</v>
      </c>
      <c r="O172" s="2" t="s">
        <v>510</v>
      </c>
      <c r="P172" s="2" t="s">
        <v>1</v>
      </c>
      <c r="Q172" s="2" t="s">
        <v>1</v>
      </c>
      <c r="R172" s="2" t="s">
        <v>1</v>
      </c>
      <c r="S172" s="2" t="s">
        <v>1</v>
      </c>
      <c r="T172" s="2" t="s">
        <v>1</v>
      </c>
      <c r="U172" s="2" t="s">
        <v>1</v>
      </c>
      <c r="V172" s="2" t="s">
        <v>1</v>
      </c>
      <c r="W172" s="2" t="s">
        <v>1</v>
      </c>
      <c r="X172" s="2" t="s">
        <v>1</v>
      </c>
      <c r="Y172" s="2" t="s">
        <v>1</v>
      </c>
      <c r="Z172" s="2" t="s">
        <v>1</v>
      </c>
      <c r="AA172" s="2" t="s">
        <v>1</v>
      </c>
      <c r="AB172" s="2" t="s">
        <v>509</v>
      </c>
      <c r="AC172" s="2" t="s">
        <v>508</v>
      </c>
      <c r="AD172" s="2" t="s">
        <v>1</v>
      </c>
      <c r="AE172" s="2" t="s">
        <v>1</v>
      </c>
      <c r="AF172" s="2" t="s">
        <v>1</v>
      </c>
      <c r="AG172" s="2" t="s">
        <v>125</v>
      </c>
      <c r="AH172" s="2">
        <v>2021</v>
      </c>
      <c r="AI172" s="2">
        <v>124</v>
      </c>
      <c r="AJ172" s="2" t="s">
        <v>1</v>
      </c>
      <c r="AK172" s="2" t="s">
        <v>1</v>
      </c>
      <c r="AL172" s="2" t="s">
        <v>1</v>
      </c>
      <c r="AM172" s="2" t="s">
        <v>1</v>
      </c>
      <c r="AN172" s="2" t="s">
        <v>1</v>
      </c>
      <c r="AO172" s="2">
        <v>324</v>
      </c>
      <c r="AP172" s="2">
        <v>335</v>
      </c>
      <c r="AQ172" s="2" t="s">
        <v>1</v>
      </c>
      <c r="AR172" s="2" t="s">
        <v>507</v>
      </c>
      <c r="AS172" s="3" t="str">
        <f>HYPERLINK("http://dx.doi.org/10.1016/j.envsci.2021.07.003","http://dx.doi.org/10.1016/j.envsci.2021.07.003")</f>
        <v>http://dx.doi.org/10.1016/j.envsci.2021.07.003</v>
      </c>
      <c r="AT172" s="2" t="s">
        <v>1</v>
      </c>
      <c r="AU172" s="2" t="s">
        <v>178</v>
      </c>
      <c r="AV172" s="2" t="s">
        <v>1</v>
      </c>
      <c r="AW172" s="2" t="s">
        <v>1</v>
      </c>
      <c r="AX172" s="2" t="s">
        <v>1</v>
      </c>
      <c r="AY172" s="2" t="s">
        <v>1</v>
      </c>
      <c r="AZ172" s="2" t="s">
        <v>1</v>
      </c>
      <c r="BA172" s="2" t="s">
        <v>1</v>
      </c>
      <c r="BB172" s="2" t="s">
        <v>1</v>
      </c>
      <c r="BC172" s="2" t="s">
        <v>1</v>
      </c>
      <c r="BD172" s="2" t="s">
        <v>1</v>
      </c>
      <c r="BE172" s="2" t="s">
        <v>1</v>
      </c>
      <c r="BF172" s="2" t="s">
        <v>506</v>
      </c>
      <c r="BG172" s="2" t="str">
        <f>HYPERLINK("https%3A%2F%2Fwww.webofscience.com%2Fwos%2Fwoscc%2Ffull-record%2FWOS:000691602800006","View Full Record in Web of Science")</f>
        <v>View Full Record in Web of Science</v>
      </c>
    </row>
    <row r="173" spans="1:59" ht="12.75" customHeight="1" x14ac:dyDescent="0.2">
      <c r="A173" s="2" t="s">
        <v>11</v>
      </c>
      <c r="B173" s="2" t="s">
        <v>131</v>
      </c>
      <c r="C173" s="2" t="s">
        <v>1</v>
      </c>
      <c r="D173" s="2" t="s">
        <v>1</v>
      </c>
      <c r="E173" s="2" t="s">
        <v>1</v>
      </c>
      <c r="F173" s="2" t="s">
        <v>130</v>
      </c>
      <c r="G173" s="2" t="s">
        <v>1</v>
      </c>
      <c r="H173" s="4" t="s">
        <v>505</v>
      </c>
      <c r="I173" s="2" t="s">
        <v>504</v>
      </c>
      <c r="J173" s="2" t="s">
        <v>1</v>
      </c>
      <c r="K173" s="2" t="s">
        <v>1</v>
      </c>
      <c r="L173" s="2" t="s">
        <v>1</v>
      </c>
      <c r="M173" s="2" t="s">
        <v>1</v>
      </c>
      <c r="N173" s="2" t="s">
        <v>503</v>
      </c>
      <c r="O173" s="2" t="s">
        <v>502</v>
      </c>
      <c r="P173" s="2" t="s">
        <v>1</v>
      </c>
      <c r="Q173" s="2" t="s">
        <v>1</v>
      </c>
      <c r="R173" s="2" t="s">
        <v>1</v>
      </c>
      <c r="S173" s="2" t="s">
        <v>1</v>
      </c>
      <c r="T173" s="2" t="s">
        <v>1</v>
      </c>
      <c r="U173" s="2" t="s">
        <v>1</v>
      </c>
      <c r="V173" s="2" t="s">
        <v>1</v>
      </c>
      <c r="W173" s="2" t="s">
        <v>1</v>
      </c>
      <c r="X173" s="2" t="s">
        <v>1</v>
      </c>
      <c r="Y173" s="2" t="s">
        <v>1</v>
      </c>
      <c r="Z173" s="2" t="s">
        <v>1</v>
      </c>
      <c r="AA173" s="2" t="s">
        <v>1</v>
      </c>
      <c r="AB173" s="2" t="s">
        <v>1</v>
      </c>
      <c r="AC173" s="2" t="s">
        <v>65</v>
      </c>
      <c r="AD173" s="2" t="s">
        <v>1</v>
      </c>
      <c r="AE173" s="2" t="s">
        <v>1</v>
      </c>
      <c r="AF173" s="2" t="s">
        <v>1</v>
      </c>
      <c r="AG173" s="2" t="s">
        <v>72</v>
      </c>
      <c r="AH173" s="2">
        <v>2023</v>
      </c>
      <c r="AI173" s="2">
        <v>12</v>
      </c>
      <c r="AJ173" s="2" t="s">
        <v>1</v>
      </c>
      <c r="AK173" s="2" t="s">
        <v>1</v>
      </c>
      <c r="AL173" s="2" t="s">
        <v>1</v>
      </c>
      <c r="AM173" s="2" t="s">
        <v>1</v>
      </c>
      <c r="AN173" s="2" t="s">
        <v>1</v>
      </c>
      <c r="AO173" s="2" t="s">
        <v>1</v>
      </c>
      <c r="AP173" s="2" t="s">
        <v>1</v>
      </c>
      <c r="AQ173" s="2">
        <v>100394</v>
      </c>
      <c r="AR173" s="2" t="s">
        <v>501</v>
      </c>
      <c r="AS173" s="3" t="str">
        <f>HYPERLINK("http://dx.doi.org/10.1016/j.tfp.2023.100394","http://dx.doi.org/10.1016/j.tfp.2023.100394")</f>
        <v>http://dx.doi.org/10.1016/j.tfp.2023.100394</v>
      </c>
      <c r="AT173" s="2" t="s">
        <v>1</v>
      </c>
      <c r="AU173" s="2" t="s">
        <v>500</v>
      </c>
      <c r="AV173" s="2" t="s">
        <v>1</v>
      </c>
      <c r="AW173" s="2" t="s">
        <v>1</v>
      </c>
      <c r="AX173" s="2" t="s">
        <v>1</v>
      </c>
      <c r="AY173" s="2" t="s">
        <v>1</v>
      </c>
      <c r="AZ173" s="2" t="s">
        <v>1</v>
      </c>
      <c r="BA173" s="2" t="s">
        <v>1</v>
      </c>
      <c r="BB173" s="2" t="s">
        <v>1</v>
      </c>
      <c r="BC173" s="2" t="s">
        <v>1</v>
      </c>
      <c r="BD173" s="2" t="s">
        <v>1</v>
      </c>
      <c r="BE173" s="2" t="s">
        <v>1</v>
      </c>
      <c r="BF173" s="2" t="s">
        <v>499</v>
      </c>
      <c r="BG173" s="2" t="str">
        <f>HYPERLINK("https%3A%2F%2Fwww.webofscience.com%2Fwos%2Fwoscc%2Ffull-record%2FWOS:001004221800001","View Full Record in Web of Science")</f>
        <v>View Full Record in Web of Science</v>
      </c>
    </row>
    <row r="174" spans="1:59" ht="12.75" customHeight="1" x14ac:dyDescent="0.2">
      <c r="A174" s="2" t="s">
        <v>11</v>
      </c>
      <c r="B174" s="2" t="s">
        <v>498</v>
      </c>
      <c r="C174" s="2" t="s">
        <v>1</v>
      </c>
      <c r="D174" s="2" t="s">
        <v>1</v>
      </c>
      <c r="E174" s="2" t="s">
        <v>1</v>
      </c>
      <c r="F174" s="2" t="s">
        <v>497</v>
      </c>
      <c r="G174" s="2" t="s">
        <v>1</v>
      </c>
      <c r="H174" s="4" t="s">
        <v>496</v>
      </c>
      <c r="I174" s="2" t="s">
        <v>495</v>
      </c>
      <c r="J174" s="2" t="s">
        <v>1</v>
      </c>
      <c r="K174" s="2" t="s">
        <v>1</v>
      </c>
      <c r="L174" s="2" t="s">
        <v>1</v>
      </c>
      <c r="M174" s="2" t="s">
        <v>1</v>
      </c>
      <c r="N174" s="2" t="s">
        <v>494</v>
      </c>
      <c r="O174" s="2" t="s">
        <v>493</v>
      </c>
      <c r="P174" s="2" t="s">
        <v>1</v>
      </c>
      <c r="Q174" s="2" t="s">
        <v>1</v>
      </c>
      <c r="R174" s="2" t="s">
        <v>1</v>
      </c>
      <c r="S174" s="2" t="s">
        <v>1</v>
      </c>
      <c r="T174" s="2" t="s">
        <v>1</v>
      </c>
      <c r="U174" s="2" t="s">
        <v>1</v>
      </c>
      <c r="V174" s="2" t="s">
        <v>1</v>
      </c>
      <c r="W174" s="2" t="s">
        <v>1</v>
      </c>
      <c r="X174" s="2" t="s">
        <v>1</v>
      </c>
      <c r="Y174" s="2" t="s">
        <v>1</v>
      </c>
      <c r="Z174" s="2" t="s">
        <v>1</v>
      </c>
      <c r="AA174" s="2" t="s">
        <v>1</v>
      </c>
      <c r="AB174" s="2" t="s">
        <v>1</v>
      </c>
      <c r="AC174" s="2" t="s">
        <v>79</v>
      </c>
      <c r="AD174" s="2" t="s">
        <v>1</v>
      </c>
      <c r="AE174" s="2" t="s">
        <v>1</v>
      </c>
      <c r="AF174" s="2" t="s">
        <v>1</v>
      </c>
      <c r="AG174" s="2" t="s">
        <v>14</v>
      </c>
      <c r="AH174" s="2">
        <v>2022</v>
      </c>
      <c r="AI174" s="2">
        <v>11</v>
      </c>
      <c r="AJ174" s="2">
        <v>5</v>
      </c>
      <c r="AK174" s="2" t="s">
        <v>1</v>
      </c>
      <c r="AL174" s="2" t="s">
        <v>1</v>
      </c>
      <c r="AM174" s="2" t="s">
        <v>1</v>
      </c>
      <c r="AN174" s="2" t="s">
        <v>1</v>
      </c>
      <c r="AO174" s="2" t="s">
        <v>1</v>
      </c>
      <c r="AP174" s="2" t="s">
        <v>1</v>
      </c>
      <c r="AQ174" s="2">
        <v>603</v>
      </c>
      <c r="AR174" s="2" t="s">
        <v>492</v>
      </c>
      <c r="AS174" s="3" t="str">
        <f>HYPERLINK("http://dx.doi.org/10.3390/land11050603","http://dx.doi.org/10.3390/land11050603")</f>
        <v>http://dx.doi.org/10.3390/land11050603</v>
      </c>
      <c r="AT174" s="2" t="s">
        <v>1</v>
      </c>
      <c r="AU174" s="2" t="s">
        <v>1</v>
      </c>
      <c r="AV174" s="2" t="s">
        <v>1</v>
      </c>
      <c r="AW174" s="2" t="s">
        <v>1</v>
      </c>
      <c r="AX174" s="2" t="s">
        <v>1</v>
      </c>
      <c r="AY174" s="2" t="s">
        <v>1</v>
      </c>
      <c r="AZ174" s="2" t="s">
        <v>1</v>
      </c>
      <c r="BA174" s="2" t="s">
        <v>1</v>
      </c>
      <c r="BB174" s="2" t="s">
        <v>1</v>
      </c>
      <c r="BC174" s="2" t="s">
        <v>1</v>
      </c>
      <c r="BD174" s="2" t="s">
        <v>1</v>
      </c>
      <c r="BE174" s="2" t="s">
        <v>1</v>
      </c>
      <c r="BF174" s="2" t="s">
        <v>491</v>
      </c>
      <c r="BG174" s="2" t="str">
        <f>HYPERLINK("https%3A%2F%2Fwww.webofscience.com%2Fwos%2Fwoscc%2Ffull-record%2FWOS:000801317500001","View Full Record in Web of Science")</f>
        <v>View Full Record in Web of Science</v>
      </c>
    </row>
    <row r="175" spans="1:59" ht="12.75" customHeight="1" x14ac:dyDescent="0.2">
      <c r="A175" s="2" t="s">
        <v>11</v>
      </c>
      <c r="B175" s="2" t="s">
        <v>490</v>
      </c>
      <c r="C175" s="2" t="s">
        <v>1</v>
      </c>
      <c r="D175" s="2" t="s">
        <v>1</v>
      </c>
      <c r="E175" s="2" t="s">
        <v>1</v>
      </c>
      <c r="F175" s="2" t="s">
        <v>489</v>
      </c>
      <c r="G175" s="2" t="s">
        <v>1</v>
      </c>
      <c r="H175" s="4" t="s">
        <v>488</v>
      </c>
      <c r="I175" s="2" t="s">
        <v>487</v>
      </c>
      <c r="J175" s="2" t="s">
        <v>1</v>
      </c>
      <c r="K175" s="2" t="s">
        <v>1</v>
      </c>
      <c r="L175" s="2" t="s">
        <v>1</v>
      </c>
      <c r="M175" s="2" t="s">
        <v>1</v>
      </c>
      <c r="N175" s="2" t="s">
        <v>1</v>
      </c>
      <c r="O175" s="2" t="s">
        <v>486</v>
      </c>
      <c r="P175" s="2" t="s">
        <v>1</v>
      </c>
      <c r="Q175" s="2" t="s">
        <v>1</v>
      </c>
      <c r="R175" s="2" t="s">
        <v>1</v>
      </c>
      <c r="S175" s="2" t="s">
        <v>1</v>
      </c>
      <c r="T175" s="2" t="s">
        <v>1</v>
      </c>
      <c r="U175" s="2" t="s">
        <v>1</v>
      </c>
      <c r="V175" s="2" t="s">
        <v>1</v>
      </c>
      <c r="W175" s="2" t="s">
        <v>1</v>
      </c>
      <c r="X175" s="2" t="s">
        <v>1</v>
      </c>
      <c r="Y175" s="2" t="s">
        <v>1</v>
      </c>
      <c r="Z175" s="2" t="s">
        <v>1</v>
      </c>
      <c r="AA175" s="2" t="s">
        <v>1</v>
      </c>
      <c r="AB175" s="2" t="s">
        <v>485</v>
      </c>
      <c r="AC175" s="2" t="s">
        <v>484</v>
      </c>
      <c r="AD175" s="2" t="s">
        <v>1</v>
      </c>
      <c r="AE175" s="2" t="s">
        <v>1</v>
      </c>
      <c r="AF175" s="2" t="s">
        <v>1</v>
      </c>
      <c r="AG175" s="2" t="s">
        <v>188</v>
      </c>
      <c r="AH175" s="2">
        <v>2022</v>
      </c>
      <c r="AI175" s="2">
        <v>112</v>
      </c>
      <c r="AJ175" s="2" t="s">
        <v>1</v>
      </c>
      <c r="AK175" s="2" t="s">
        <v>1</v>
      </c>
      <c r="AL175" s="2" t="s">
        <v>1</v>
      </c>
      <c r="AM175" s="2" t="s">
        <v>1</v>
      </c>
      <c r="AN175" s="2" t="s">
        <v>1</v>
      </c>
      <c r="AO175" s="2" t="s">
        <v>1</v>
      </c>
      <c r="AP175" s="2" t="s">
        <v>1</v>
      </c>
      <c r="AQ175" s="2">
        <v>102876</v>
      </c>
      <c r="AR175" s="2" t="s">
        <v>483</v>
      </c>
      <c r="AS175" s="3" t="str">
        <f>HYPERLINK("http://dx.doi.org/10.1016/j.jag.2022.102876","http://dx.doi.org/10.1016/j.jag.2022.102876")</f>
        <v>http://dx.doi.org/10.1016/j.jag.2022.102876</v>
      </c>
      <c r="AT175" s="2" t="s">
        <v>1</v>
      </c>
      <c r="AU175" s="2" t="s">
        <v>294</v>
      </c>
      <c r="AV175" s="2" t="s">
        <v>1</v>
      </c>
      <c r="AW175" s="2" t="s">
        <v>1</v>
      </c>
      <c r="AX175" s="2" t="s">
        <v>1</v>
      </c>
      <c r="AY175" s="2" t="s">
        <v>1</v>
      </c>
      <c r="AZ175" s="2" t="s">
        <v>1</v>
      </c>
      <c r="BA175" s="2" t="s">
        <v>1</v>
      </c>
      <c r="BB175" s="2" t="s">
        <v>1</v>
      </c>
      <c r="BC175" s="2" t="s">
        <v>1</v>
      </c>
      <c r="BD175" s="2" t="s">
        <v>1</v>
      </c>
      <c r="BE175" s="2" t="s">
        <v>1</v>
      </c>
      <c r="BF175" s="2" t="s">
        <v>482</v>
      </c>
      <c r="BG175" s="2" t="str">
        <f>HYPERLINK("https%3A%2F%2Fwww.webofscience.com%2Fwos%2Fwoscc%2Ffull-record%2FWOS:000844311700003","View Full Record in Web of Science")</f>
        <v>View Full Record in Web of Science</v>
      </c>
    </row>
    <row r="176" spans="1:59" ht="12.75" customHeight="1" x14ac:dyDescent="0.2">
      <c r="A176" s="2" t="s">
        <v>11</v>
      </c>
      <c r="B176" s="2" t="s">
        <v>481</v>
      </c>
      <c r="C176" s="2" t="s">
        <v>1</v>
      </c>
      <c r="D176" s="2" t="s">
        <v>1</v>
      </c>
      <c r="E176" s="2" t="s">
        <v>1</v>
      </c>
      <c r="F176" s="2" t="s">
        <v>480</v>
      </c>
      <c r="G176" s="2" t="s">
        <v>1</v>
      </c>
      <c r="H176" s="4" t="s">
        <v>479</v>
      </c>
      <c r="I176" s="2" t="s">
        <v>478</v>
      </c>
      <c r="J176" s="2" t="s">
        <v>1</v>
      </c>
      <c r="K176" s="2" t="s">
        <v>1</v>
      </c>
      <c r="L176" s="2" t="s">
        <v>1</v>
      </c>
      <c r="M176" s="2" t="s">
        <v>1</v>
      </c>
      <c r="N176" s="2" t="s">
        <v>477</v>
      </c>
      <c r="O176" s="2" t="s">
        <v>476</v>
      </c>
      <c r="P176" s="2" t="s">
        <v>1</v>
      </c>
      <c r="Q176" s="2" t="s">
        <v>1</v>
      </c>
      <c r="R176" s="2" t="s">
        <v>1</v>
      </c>
      <c r="S176" s="2" t="s">
        <v>1</v>
      </c>
      <c r="T176" s="2" t="s">
        <v>1</v>
      </c>
      <c r="U176" s="2" t="s">
        <v>1</v>
      </c>
      <c r="V176" s="2" t="s">
        <v>1</v>
      </c>
      <c r="W176" s="2" t="s">
        <v>1</v>
      </c>
      <c r="X176" s="2" t="s">
        <v>1</v>
      </c>
      <c r="Y176" s="2" t="s">
        <v>1</v>
      </c>
      <c r="Z176" s="2" t="s">
        <v>1</v>
      </c>
      <c r="AA176" s="2" t="s">
        <v>1</v>
      </c>
      <c r="AB176" s="2" t="s">
        <v>1</v>
      </c>
      <c r="AC176" s="2" t="s">
        <v>475</v>
      </c>
      <c r="AD176" s="2" t="s">
        <v>1</v>
      </c>
      <c r="AE176" s="2" t="s">
        <v>1</v>
      </c>
      <c r="AF176" s="2" t="s">
        <v>1</v>
      </c>
      <c r="AG176" s="2" t="s">
        <v>72</v>
      </c>
      <c r="AH176" s="2">
        <v>2022</v>
      </c>
      <c r="AI176" s="2">
        <v>14</v>
      </c>
      <c r="AJ176" s="2">
        <v>11</v>
      </c>
      <c r="AK176" s="2" t="s">
        <v>1</v>
      </c>
      <c r="AL176" s="2" t="s">
        <v>1</v>
      </c>
      <c r="AM176" s="2" t="s">
        <v>1</v>
      </c>
      <c r="AN176" s="2" t="s">
        <v>1</v>
      </c>
      <c r="AO176" s="2" t="s">
        <v>1</v>
      </c>
      <c r="AP176" s="2" t="s">
        <v>1</v>
      </c>
      <c r="AQ176" s="2">
        <v>2722</v>
      </c>
      <c r="AR176" s="2" t="s">
        <v>474</v>
      </c>
      <c r="AS176" s="3" t="str">
        <f>HYPERLINK("http://dx.doi.org/10.3390/rs14112722","http://dx.doi.org/10.3390/rs14112722")</f>
        <v>http://dx.doi.org/10.3390/rs14112722</v>
      </c>
      <c r="AT176" s="2" t="s">
        <v>1</v>
      </c>
      <c r="AU176" s="2" t="s">
        <v>1</v>
      </c>
      <c r="AV176" s="2" t="s">
        <v>1</v>
      </c>
      <c r="AW176" s="2" t="s">
        <v>1</v>
      </c>
      <c r="AX176" s="2" t="s">
        <v>1</v>
      </c>
      <c r="AY176" s="2" t="s">
        <v>1</v>
      </c>
      <c r="AZ176" s="2" t="s">
        <v>1</v>
      </c>
      <c r="BA176" s="2" t="s">
        <v>1</v>
      </c>
      <c r="BB176" s="2" t="s">
        <v>1</v>
      </c>
      <c r="BC176" s="2" t="s">
        <v>1</v>
      </c>
      <c r="BD176" s="2" t="s">
        <v>1</v>
      </c>
      <c r="BE176" s="2" t="s">
        <v>1</v>
      </c>
      <c r="BF176" s="2" t="s">
        <v>473</v>
      </c>
      <c r="BG176" s="2" t="str">
        <f>HYPERLINK("https%3A%2F%2Fwww.webofscience.com%2Fwos%2Fwoscc%2Ffull-record%2FWOS:000809141000001","View Full Record in Web of Science")</f>
        <v>View Full Record in Web of Science</v>
      </c>
    </row>
    <row r="177" spans="1:59" ht="12.75" customHeight="1" x14ac:dyDescent="0.2">
      <c r="A177" s="2" t="s">
        <v>11</v>
      </c>
      <c r="B177" s="2" t="s">
        <v>472</v>
      </c>
      <c r="C177" s="2" t="s">
        <v>1</v>
      </c>
      <c r="D177" s="2" t="s">
        <v>1</v>
      </c>
      <c r="E177" s="2" t="s">
        <v>1</v>
      </c>
      <c r="F177" s="2" t="s">
        <v>471</v>
      </c>
      <c r="G177" s="2" t="s">
        <v>1</v>
      </c>
      <c r="H177" s="4" t="s">
        <v>470</v>
      </c>
      <c r="I177" s="2" t="s">
        <v>469</v>
      </c>
      <c r="J177" s="2" t="s">
        <v>1</v>
      </c>
      <c r="K177" s="2" t="s">
        <v>1</v>
      </c>
      <c r="L177" s="2" t="s">
        <v>1</v>
      </c>
      <c r="M177" s="2" t="s">
        <v>1</v>
      </c>
      <c r="N177" s="2" t="s">
        <v>1</v>
      </c>
      <c r="O177" s="2" t="s">
        <v>1</v>
      </c>
      <c r="P177" s="2" t="s">
        <v>1</v>
      </c>
      <c r="Q177" s="2" t="s">
        <v>1</v>
      </c>
      <c r="R177" s="2" t="s">
        <v>1</v>
      </c>
      <c r="S177" s="2" t="s">
        <v>1</v>
      </c>
      <c r="T177" s="2" t="s">
        <v>1</v>
      </c>
      <c r="U177" s="2" t="s">
        <v>1</v>
      </c>
      <c r="V177" s="2" t="s">
        <v>1</v>
      </c>
      <c r="W177" s="2" t="s">
        <v>1</v>
      </c>
      <c r="X177" s="2" t="s">
        <v>1</v>
      </c>
      <c r="Y177" s="2" t="s">
        <v>1</v>
      </c>
      <c r="Z177" s="2" t="s">
        <v>1</v>
      </c>
      <c r="AA177" s="2" t="s">
        <v>1</v>
      </c>
      <c r="AB177" s="2" t="s">
        <v>115</v>
      </c>
      <c r="AC177" s="2" t="s">
        <v>114</v>
      </c>
      <c r="AD177" s="2" t="s">
        <v>1</v>
      </c>
      <c r="AE177" s="2" t="s">
        <v>1</v>
      </c>
      <c r="AF177" s="2" t="s">
        <v>1</v>
      </c>
      <c r="AG177" s="2" t="s">
        <v>33</v>
      </c>
      <c r="AH177" s="2">
        <v>2022</v>
      </c>
      <c r="AI177" s="2">
        <v>145</v>
      </c>
      <c r="AJ177" s="2" t="s">
        <v>1</v>
      </c>
      <c r="AK177" s="2" t="s">
        <v>1</v>
      </c>
      <c r="AL177" s="2" t="s">
        <v>1</v>
      </c>
      <c r="AM177" s="2" t="s">
        <v>1</v>
      </c>
      <c r="AN177" s="2" t="s">
        <v>1</v>
      </c>
      <c r="AO177" s="2" t="s">
        <v>1</v>
      </c>
      <c r="AP177" s="2" t="s">
        <v>1</v>
      </c>
      <c r="AQ177" s="2">
        <v>109656</v>
      </c>
      <c r="AR177" s="2" t="s">
        <v>468</v>
      </c>
      <c r="AS177" s="3" t="str">
        <f>HYPERLINK("http://dx.doi.org/10.1016/j.ecolind.2022.109656","http://dx.doi.org/10.1016/j.ecolind.2022.109656")</f>
        <v>http://dx.doi.org/10.1016/j.ecolind.2022.109656</v>
      </c>
      <c r="AT177" s="2" t="s">
        <v>1</v>
      </c>
      <c r="AU177" s="2" t="s">
        <v>467</v>
      </c>
      <c r="AV177" s="2" t="s">
        <v>1</v>
      </c>
      <c r="AW177" s="2" t="s">
        <v>1</v>
      </c>
      <c r="AX177" s="2" t="s">
        <v>1</v>
      </c>
      <c r="AY177" s="2" t="s">
        <v>1</v>
      </c>
      <c r="AZ177" s="2" t="s">
        <v>1</v>
      </c>
      <c r="BA177" s="2" t="s">
        <v>1</v>
      </c>
      <c r="BB177" s="2" t="s">
        <v>1</v>
      </c>
      <c r="BC177" s="2" t="s">
        <v>1</v>
      </c>
      <c r="BD177" s="2" t="s">
        <v>1</v>
      </c>
      <c r="BE177" s="2" t="s">
        <v>1</v>
      </c>
      <c r="BF177" s="2" t="s">
        <v>466</v>
      </c>
      <c r="BG177" s="2" t="str">
        <f>HYPERLINK("https%3A%2F%2Fwww.webofscience.com%2Fwos%2Fwoscc%2Ffull-record%2FWOS:000915914000002","View Full Record in Web of Science")</f>
        <v>View Full Record in Web of Science</v>
      </c>
    </row>
    <row r="178" spans="1:59" ht="12.75" customHeight="1" x14ac:dyDescent="0.2">
      <c r="A178" s="2" t="s">
        <v>11</v>
      </c>
      <c r="B178" s="2" t="s">
        <v>465</v>
      </c>
      <c r="C178" s="2" t="s">
        <v>1</v>
      </c>
      <c r="D178" s="2" t="s">
        <v>1</v>
      </c>
      <c r="E178" s="2" t="s">
        <v>1</v>
      </c>
      <c r="F178" s="2" t="s">
        <v>464</v>
      </c>
      <c r="G178" s="2" t="s">
        <v>1</v>
      </c>
      <c r="H178" s="4" t="s">
        <v>463</v>
      </c>
      <c r="I178" s="2" t="s">
        <v>462</v>
      </c>
      <c r="J178" s="2" t="s">
        <v>1</v>
      </c>
      <c r="K178" s="2" t="s">
        <v>1</v>
      </c>
      <c r="L178" s="2" t="s">
        <v>1</v>
      </c>
      <c r="M178" s="2" t="s">
        <v>1</v>
      </c>
      <c r="N178" s="2" t="s">
        <v>461</v>
      </c>
      <c r="O178" s="2" t="s">
        <v>460</v>
      </c>
      <c r="P178" s="2" t="s">
        <v>1</v>
      </c>
      <c r="Q178" s="2" t="s">
        <v>1</v>
      </c>
      <c r="R178" s="2" t="s">
        <v>1</v>
      </c>
      <c r="S178" s="2" t="s">
        <v>1</v>
      </c>
      <c r="T178" s="2" t="s">
        <v>1</v>
      </c>
      <c r="U178" s="2" t="s">
        <v>1</v>
      </c>
      <c r="V178" s="2" t="s">
        <v>1</v>
      </c>
      <c r="W178" s="2" t="s">
        <v>1</v>
      </c>
      <c r="X178" s="2" t="s">
        <v>1</v>
      </c>
      <c r="Y178" s="2" t="s">
        <v>1</v>
      </c>
      <c r="Z178" s="2" t="s">
        <v>1</v>
      </c>
      <c r="AA178" s="2" t="s">
        <v>1</v>
      </c>
      <c r="AB178" s="2" t="s">
        <v>459</v>
      </c>
      <c r="AC178" s="2" t="s">
        <v>458</v>
      </c>
      <c r="AD178" s="2" t="s">
        <v>1</v>
      </c>
      <c r="AE178" s="2" t="s">
        <v>1</v>
      </c>
      <c r="AF178" s="2" t="s">
        <v>1</v>
      </c>
      <c r="AG178" s="2" t="s">
        <v>144</v>
      </c>
      <c r="AH178" s="2">
        <v>2023</v>
      </c>
      <c r="AI178" s="2">
        <v>98</v>
      </c>
      <c r="AJ178" s="2" t="s">
        <v>1</v>
      </c>
      <c r="AK178" s="2" t="s">
        <v>1</v>
      </c>
      <c r="AL178" s="2" t="s">
        <v>1</v>
      </c>
      <c r="AM178" s="2" t="s">
        <v>1</v>
      </c>
      <c r="AN178" s="2" t="s">
        <v>1</v>
      </c>
      <c r="AO178" s="2" t="s">
        <v>1</v>
      </c>
      <c r="AP178" s="2" t="s">
        <v>1</v>
      </c>
      <c r="AQ178" s="2">
        <v>106960</v>
      </c>
      <c r="AR178" s="2" t="s">
        <v>457</v>
      </c>
      <c r="AS178" s="3" t="str">
        <f>HYPERLINK("http://dx.doi.org/10.1016/j.eiar.2022.106960","http://dx.doi.org/10.1016/j.eiar.2022.106960")</f>
        <v>http://dx.doi.org/10.1016/j.eiar.2022.106960</v>
      </c>
      <c r="AT178" s="2" t="s">
        <v>1</v>
      </c>
      <c r="AU178" s="2" t="s">
        <v>223</v>
      </c>
      <c r="AV178" s="2" t="s">
        <v>1</v>
      </c>
      <c r="AW178" s="2" t="s">
        <v>1</v>
      </c>
      <c r="AX178" s="2" t="s">
        <v>1</v>
      </c>
      <c r="AY178" s="2" t="s">
        <v>1</v>
      </c>
      <c r="AZ178" s="2" t="s">
        <v>1</v>
      </c>
      <c r="BA178" s="2" t="s">
        <v>1</v>
      </c>
      <c r="BB178" s="2" t="s">
        <v>1</v>
      </c>
      <c r="BC178" s="2" t="s">
        <v>1</v>
      </c>
      <c r="BD178" s="2" t="s">
        <v>1</v>
      </c>
      <c r="BE178" s="2" t="s">
        <v>1</v>
      </c>
      <c r="BF178" s="2" t="s">
        <v>456</v>
      </c>
      <c r="BG178" s="2" t="str">
        <f>HYPERLINK("https%3A%2F%2Fwww.webofscience.com%2Fwos%2Fwoscc%2Ffull-record%2FWOS:000925931400004","View Full Record in Web of Science")</f>
        <v>View Full Record in Web of Science</v>
      </c>
    </row>
    <row r="179" spans="1:59" ht="12.75" customHeight="1" x14ac:dyDescent="0.2">
      <c r="A179" s="2" t="s">
        <v>11</v>
      </c>
      <c r="B179" s="2" t="s">
        <v>455</v>
      </c>
      <c r="C179" s="2" t="s">
        <v>1</v>
      </c>
      <c r="D179" s="2" t="s">
        <v>1</v>
      </c>
      <c r="E179" s="2" t="s">
        <v>1</v>
      </c>
      <c r="F179" s="2" t="s">
        <v>454</v>
      </c>
      <c r="G179" s="2" t="s">
        <v>1</v>
      </c>
      <c r="H179" s="4" t="s">
        <v>453</v>
      </c>
      <c r="I179" s="2" t="s">
        <v>452</v>
      </c>
      <c r="J179" s="2" t="s">
        <v>1</v>
      </c>
      <c r="K179" s="2" t="s">
        <v>1</v>
      </c>
      <c r="L179" s="2" t="s">
        <v>1</v>
      </c>
      <c r="M179" s="2" t="s">
        <v>1</v>
      </c>
      <c r="N179" s="2" t="s">
        <v>1</v>
      </c>
      <c r="O179" s="2" t="s">
        <v>451</v>
      </c>
      <c r="P179" s="2" t="s">
        <v>1</v>
      </c>
      <c r="Q179" s="2" t="s">
        <v>1</v>
      </c>
      <c r="R179" s="2" t="s">
        <v>1</v>
      </c>
      <c r="S179" s="2" t="s">
        <v>1</v>
      </c>
      <c r="T179" s="2" t="s">
        <v>1</v>
      </c>
      <c r="U179" s="2" t="s">
        <v>1</v>
      </c>
      <c r="V179" s="2" t="s">
        <v>1</v>
      </c>
      <c r="W179" s="2" t="s">
        <v>1</v>
      </c>
      <c r="X179" s="2" t="s">
        <v>1</v>
      </c>
      <c r="Y179" s="2" t="s">
        <v>1</v>
      </c>
      <c r="Z179" s="2" t="s">
        <v>1</v>
      </c>
      <c r="AA179" s="2" t="s">
        <v>1</v>
      </c>
      <c r="AB179" s="2" t="s">
        <v>450</v>
      </c>
      <c r="AC179" s="2" t="s">
        <v>449</v>
      </c>
      <c r="AD179" s="2" t="s">
        <v>1</v>
      </c>
      <c r="AE179" s="2" t="s">
        <v>1</v>
      </c>
      <c r="AF179" s="2" t="s">
        <v>1</v>
      </c>
      <c r="AG179" s="2" t="s">
        <v>154</v>
      </c>
      <c r="AH179" s="2">
        <v>2023</v>
      </c>
      <c r="AI179" s="2">
        <v>14</v>
      </c>
      <c r="AJ179" s="2">
        <v>3</v>
      </c>
      <c r="AK179" s="2" t="s">
        <v>1</v>
      </c>
      <c r="AL179" s="2" t="s">
        <v>1</v>
      </c>
      <c r="AM179" s="2" t="s">
        <v>1</v>
      </c>
      <c r="AN179" s="2" t="s">
        <v>1</v>
      </c>
      <c r="AO179" s="2">
        <v>811</v>
      </c>
      <c r="AP179" s="2">
        <v>823</v>
      </c>
      <c r="AQ179" s="2" t="s">
        <v>1</v>
      </c>
      <c r="AR179" s="2" t="s">
        <v>448</v>
      </c>
      <c r="AS179" s="3" t="str">
        <f>HYPERLINK("http://dx.doi.org/10.2166/wcc.2023.434","http://dx.doi.org/10.2166/wcc.2023.434")</f>
        <v>http://dx.doi.org/10.2166/wcc.2023.434</v>
      </c>
      <c r="AT179" s="2" t="s">
        <v>1</v>
      </c>
      <c r="AU179" s="2" t="s">
        <v>152</v>
      </c>
      <c r="AV179" s="2" t="s">
        <v>1</v>
      </c>
      <c r="AW179" s="2" t="s">
        <v>1</v>
      </c>
      <c r="AX179" s="2" t="s">
        <v>1</v>
      </c>
      <c r="AY179" s="2" t="s">
        <v>1</v>
      </c>
      <c r="AZ179" s="2" t="s">
        <v>1</v>
      </c>
      <c r="BA179" s="2" t="s">
        <v>1</v>
      </c>
      <c r="BB179" s="2" t="s">
        <v>1</v>
      </c>
      <c r="BC179" s="2" t="s">
        <v>1</v>
      </c>
      <c r="BD179" s="2" t="s">
        <v>1</v>
      </c>
      <c r="BE179" s="2" t="s">
        <v>1</v>
      </c>
      <c r="BF179" s="2" t="s">
        <v>447</v>
      </c>
      <c r="BG179" s="2" t="str">
        <f>HYPERLINK("https%3A%2F%2Fwww.webofscience.com%2Fwos%2Fwoscc%2Ffull-record%2FWOS:000925830700001","View Full Record in Web of Science")</f>
        <v>View Full Record in Web of Science</v>
      </c>
    </row>
    <row r="180" spans="1:59" ht="12.75" customHeight="1" x14ac:dyDescent="0.2">
      <c r="A180" s="2" t="s">
        <v>11</v>
      </c>
      <c r="B180" s="2" t="s">
        <v>446</v>
      </c>
      <c r="C180" s="2" t="s">
        <v>1</v>
      </c>
      <c r="D180" s="2" t="s">
        <v>1</v>
      </c>
      <c r="E180" s="2" t="s">
        <v>1</v>
      </c>
      <c r="F180" s="2" t="s">
        <v>445</v>
      </c>
      <c r="G180" s="2" t="s">
        <v>1</v>
      </c>
      <c r="H180" s="4" t="s">
        <v>444</v>
      </c>
      <c r="I180" s="2" t="s">
        <v>443</v>
      </c>
      <c r="J180" s="2" t="s">
        <v>1</v>
      </c>
      <c r="K180" s="2" t="s">
        <v>1</v>
      </c>
      <c r="L180" s="2" t="s">
        <v>1</v>
      </c>
      <c r="M180" s="2" t="s">
        <v>1</v>
      </c>
      <c r="N180" s="2" t="s">
        <v>1</v>
      </c>
      <c r="O180" s="2" t="s">
        <v>1</v>
      </c>
      <c r="P180" s="2" t="s">
        <v>1</v>
      </c>
      <c r="Q180" s="2" t="s">
        <v>1</v>
      </c>
      <c r="R180" s="2" t="s">
        <v>1</v>
      </c>
      <c r="S180" s="2" t="s">
        <v>1</v>
      </c>
      <c r="T180" s="2" t="s">
        <v>1</v>
      </c>
      <c r="U180" s="2" t="s">
        <v>1</v>
      </c>
      <c r="V180" s="2" t="s">
        <v>1</v>
      </c>
      <c r="W180" s="2" t="s">
        <v>1</v>
      </c>
      <c r="X180" s="2" t="s">
        <v>1</v>
      </c>
      <c r="Y180" s="2" t="s">
        <v>1</v>
      </c>
      <c r="Z180" s="2" t="s">
        <v>1</v>
      </c>
      <c r="AA180" s="2" t="s">
        <v>1</v>
      </c>
      <c r="AB180" s="2" t="s">
        <v>1</v>
      </c>
      <c r="AC180" s="2" t="s">
        <v>4</v>
      </c>
      <c r="AD180" s="2" t="s">
        <v>1</v>
      </c>
      <c r="AE180" s="2" t="s">
        <v>1</v>
      </c>
      <c r="AF180" s="2" t="s">
        <v>1</v>
      </c>
      <c r="AG180" s="2" t="s">
        <v>442</v>
      </c>
      <c r="AH180" s="2">
        <v>2022</v>
      </c>
      <c r="AI180" s="2">
        <v>3</v>
      </c>
      <c r="AJ180" s="2">
        <v>1</v>
      </c>
      <c r="AK180" s="2" t="s">
        <v>1</v>
      </c>
      <c r="AL180" s="2" t="s">
        <v>1</v>
      </c>
      <c r="AM180" s="2" t="s">
        <v>1</v>
      </c>
      <c r="AN180" s="2" t="s">
        <v>1</v>
      </c>
      <c r="AO180" s="2" t="s">
        <v>1</v>
      </c>
      <c r="AP180" s="2" t="s">
        <v>1</v>
      </c>
      <c r="AQ180" s="2">
        <v>13</v>
      </c>
      <c r="AR180" s="2" t="s">
        <v>441</v>
      </c>
      <c r="AS180" s="3" t="str">
        <f>HYPERLINK("http://dx.doi.org/10.1007/s43621-022-00082-x","http://dx.doi.org/10.1007/s43621-022-00082-x")</f>
        <v>http://dx.doi.org/10.1007/s43621-022-00082-x</v>
      </c>
      <c r="AT180" s="2" t="s">
        <v>1</v>
      </c>
      <c r="AU180" s="2" t="s">
        <v>1</v>
      </c>
      <c r="AV180" s="2" t="s">
        <v>1</v>
      </c>
      <c r="AW180" s="2" t="s">
        <v>1</v>
      </c>
      <c r="AX180" s="2" t="s">
        <v>1</v>
      </c>
      <c r="AY180" s="2" t="s">
        <v>1</v>
      </c>
      <c r="AZ180" s="2" t="s">
        <v>1</v>
      </c>
      <c r="BA180" s="2" t="s">
        <v>1</v>
      </c>
      <c r="BB180" s="2" t="s">
        <v>1</v>
      </c>
      <c r="BC180" s="2" t="s">
        <v>1</v>
      </c>
      <c r="BD180" s="2" t="s">
        <v>1</v>
      </c>
      <c r="BE180" s="2" t="s">
        <v>1</v>
      </c>
      <c r="BF180" s="2" t="s">
        <v>440</v>
      </c>
      <c r="BG180" s="2" t="str">
        <f>HYPERLINK("https%3A%2F%2Fwww.webofscience.com%2Fwos%2Fwoscc%2Ffull-record%2FWOS:000950234300001","View Full Record in Web of Science")</f>
        <v>View Full Record in Web of Science</v>
      </c>
    </row>
    <row r="181" spans="1:59" ht="12.75" customHeight="1" x14ac:dyDescent="0.2">
      <c r="A181" s="2" t="s">
        <v>11</v>
      </c>
      <c r="B181" s="2" t="s">
        <v>439</v>
      </c>
      <c r="C181" s="2" t="s">
        <v>1</v>
      </c>
      <c r="D181" s="2" t="s">
        <v>1</v>
      </c>
      <c r="E181" s="2" t="s">
        <v>1</v>
      </c>
      <c r="F181" s="2" t="s">
        <v>438</v>
      </c>
      <c r="G181" s="2" t="s">
        <v>1</v>
      </c>
      <c r="H181" s="4" t="s">
        <v>437</v>
      </c>
      <c r="I181" s="2" t="s">
        <v>436</v>
      </c>
      <c r="J181" s="2" t="s">
        <v>1</v>
      </c>
      <c r="K181" s="2" t="s">
        <v>1</v>
      </c>
      <c r="L181" s="2" t="s">
        <v>1</v>
      </c>
      <c r="M181" s="2" t="s">
        <v>1</v>
      </c>
      <c r="N181" s="2" t="s">
        <v>435</v>
      </c>
      <c r="O181" s="2" t="s">
        <v>434</v>
      </c>
      <c r="P181" s="2" t="s">
        <v>1</v>
      </c>
      <c r="Q181" s="2" t="s">
        <v>1</v>
      </c>
      <c r="R181" s="2" t="s">
        <v>1</v>
      </c>
      <c r="S181" s="2" t="s">
        <v>1</v>
      </c>
      <c r="T181" s="2" t="s">
        <v>1</v>
      </c>
      <c r="U181" s="2" t="s">
        <v>1</v>
      </c>
      <c r="V181" s="2" t="s">
        <v>1</v>
      </c>
      <c r="W181" s="2" t="s">
        <v>1</v>
      </c>
      <c r="X181" s="2" t="s">
        <v>1</v>
      </c>
      <c r="Y181" s="2" t="s">
        <v>1</v>
      </c>
      <c r="Z181" s="2" t="s">
        <v>1</v>
      </c>
      <c r="AA181" s="2" t="s">
        <v>1</v>
      </c>
      <c r="AB181" s="2" t="s">
        <v>115</v>
      </c>
      <c r="AC181" s="2" t="s">
        <v>114</v>
      </c>
      <c r="AD181" s="2" t="s">
        <v>1</v>
      </c>
      <c r="AE181" s="2" t="s">
        <v>1</v>
      </c>
      <c r="AF181" s="2" t="s">
        <v>1</v>
      </c>
      <c r="AG181" s="2" t="s">
        <v>318</v>
      </c>
      <c r="AH181" s="2">
        <v>2022</v>
      </c>
      <c r="AI181" s="2">
        <v>137</v>
      </c>
      <c r="AJ181" s="2" t="s">
        <v>1</v>
      </c>
      <c r="AK181" s="2" t="s">
        <v>1</v>
      </c>
      <c r="AL181" s="2" t="s">
        <v>1</v>
      </c>
      <c r="AM181" s="2" t="s">
        <v>1</v>
      </c>
      <c r="AN181" s="2" t="s">
        <v>1</v>
      </c>
      <c r="AO181" s="2" t="s">
        <v>1</v>
      </c>
      <c r="AP181" s="2" t="s">
        <v>1</v>
      </c>
      <c r="AQ181" s="2">
        <v>108739</v>
      </c>
      <c r="AR181" s="2" t="s">
        <v>433</v>
      </c>
      <c r="AS181" s="3" t="str">
        <f>HYPERLINK("http://dx.doi.org/10.1016/j.ecolind.2022.108739","http://dx.doi.org/10.1016/j.ecolind.2022.108739")</f>
        <v>http://dx.doi.org/10.1016/j.ecolind.2022.108739</v>
      </c>
      <c r="AT181" s="2" t="s">
        <v>1</v>
      </c>
      <c r="AU181" s="2" t="s">
        <v>432</v>
      </c>
      <c r="AV181" s="2" t="s">
        <v>1</v>
      </c>
      <c r="AW181" s="2" t="s">
        <v>1</v>
      </c>
      <c r="AX181" s="2" t="s">
        <v>1</v>
      </c>
      <c r="AY181" s="2" t="s">
        <v>1</v>
      </c>
      <c r="AZ181" s="2" t="s">
        <v>1</v>
      </c>
      <c r="BA181" s="2" t="s">
        <v>1</v>
      </c>
      <c r="BB181" s="2" t="s">
        <v>1</v>
      </c>
      <c r="BC181" s="2" t="s">
        <v>1</v>
      </c>
      <c r="BD181" s="2" t="s">
        <v>1</v>
      </c>
      <c r="BE181" s="2" t="s">
        <v>1</v>
      </c>
      <c r="BF181" s="2" t="s">
        <v>431</v>
      </c>
      <c r="BG181" s="2" t="str">
        <f>HYPERLINK("https%3A%2F%2Fwww.webofscience.com%2Fwos%2Fwoscc%2Ffull-record%2FWOS:000773562400003","View Full Record in Web of Science")</f>
        <v>View Full Record in Web of Science</v>
      </c>
    </row>
    <row r="182" spans="1:59" ht="12.75" customHeight="1" x14ac:dyDescent="0.2">
      <c r="A182" s="2" t="s">
        <v>11</v>
      </c>
      <c r="B182" s="2" t="s">
        <v>430</v>
      </c>
      <c r="C182" s="2" t="s">
        <v>1</v>
      </c>
      <c r="D182" s="2" t="s">
        <v>1</v>
      </c>
      <c r="E182" s="2" t="s">
        <v>1</v>
      </c>
      <c r="F182" s="2" t="s">
        <v>429</v>
      </c>
      <c r="G182" s="2" t="s">
        <v>1</v>
      </c>
      <c r="H182" s="4" t="s">
        <v>428</v>
      </c>
      <c r="I182" s="2" t="s">
        <v>427</v>
      </c>
      <c r="J182" s="2" t="s">
        <v>1</v>
      </c>
      <c r="K182" s="2" t="s">
        <v>1</v>
      </c>
      <c r="L182" s="2" t="s">
        <v>1</v>
      </c>
      <c r="M182" s="2" t="s">
        <v>1</v>
      </c>
      <c r="N182" s="2" t="s">
        <v>426</v>
      </c>
      <c r="O182" s="2" t="s">
        <v>425</v>
      </c>
      <c r="P182" s="2" t="s">
        <v>1</v>
      </c>
      <c r="Q182" s="2" t="s">
        <v>1</v>
      </c>
      <c r="R182" s="2" t="s">
        <v>1</v>
      </c>
      <c r="S182" s="2" t="s">
        <v>1</v>
      </c>
      <c r="T182" s="2" t="s">
        <v>1</v>
      </c>
      <c r="U182" s="2" t="s">
        <v>1</v>
      </c>
      <c r="V182" s="2" t="s">
        <v>1</v>
      </c>
      <c r="W182" s="2" t="s">
        <v>1</v>
      </c>
      <c r="X182" s="2" t="s">
        <v>1</v>
      </c>
      <c r="Y182" s="2" t="s">
        <v>1</v>
      </c>
      <c r="Z182" s="2" t="s">
        <v>1</v>
      </c>
      <c r="AA182" s="2" t="s">
        <v>1</v>
      </c>
      <c r="AB182" s="2" t="s">
        <v>424</v>
      </c>
      <c r="AC182" s="2" t="s">
        <v>423</v>
      </c>
      <c r="AD182" s="2" t="s">
        <v>1</v>
      </c>
      <c r="AE182" s="2" t="s">
        <v>1</v>
      </c>
      <c r="AF182" s="2" t="s">
        <v>1</v>
      </c>
      <c r="AG182" s="2" t="s">
        <v>125</v>
      </c>
      <c r="AH182" s="2">
        <v>2022</v>
      </c>
      <c r="AI182" s="2">
        <v>202</v>
      </c>
      <c r="AJ182" s="2" t="s">
        <v>1</v>
      </c>
      <c r="AK182" s="2" t="s">
        <v>1</v>
      </c>
      <c r="AL182" s="2" t="s">
        <v>1</v>
      </c>
      <c r="AM182" s="2" t="s">
        <v>1</v>
      </c>
      <c r="AN182" s="2" t="s">
        <v>1</v>
      </c>
      <c r="AO182" s="2" t="s">
        <v>1</v>
      </c>
      <c r="AP182" s="2" t="s">
        <v>1</v>
      </c>
      <c r="AQ182" s="2">
        <v>103476</v>
      </c>
      <c r="AR182" s="2" t="s">
        <v>422</v>
      </c>
      <c r="AS182" s="3" t="str">
        <f>HYPERLINK("http://dx.doi.org/10.1016/j.agsy.2022.103476","http://dx.doi.org/10.1016/j.agsy.2022.103476")</f>
        <v>http://dx.doi.org/10.1016/j.agsy.2022.103476</v>
      </c>
      <c r="AT182" s="2" t="s">
        <v>1</v>
      </c>
      <c r="AU182" s="2" t="s">
        <v>62</v>
      </c>
      <c r="AV182" s="2" t="s">
        <v>1</v>
      </c>
      <c r="AW182" s="2" t="s">
        <v>1</v>
      </c>
      <c r="AX182" s="2" t="s">
        <v>1</v>
      </c>
      <c r="AY182" s="2" t="s">
        <v>1</v>
      </c>
      <c r="AZ182" s="2" t="s">
        <v>1</v>
      </c>
      <c r="BA182" s="2" t="s">
        <v>1</v>
      </c>
      <c r="BB182" s="2" t="s">
        <v>1</v>
      </c>
      <c r="BC182" s="2" t="s">
        <v>1</v>
      </c>
      <c r="BD182" s="2" t="s">
        <v>1</v>
      </c>
      <c r="BE182" s="2" t="s">
        <v>1</v>
      </c>
      <c r="BF182" s="2" t="s">
        <v>421</v>
      </c>
      <c r="BG182" s="2" t="str">
        <f>HYPERLINK("https%3A%2F%2Fwww.webofscience.com%2Fwos%2Fwoscc%2Ffull-record%2FWOS:000877604900004","View Full Record in Web of Science")</f>
        <v>View Full Record in Web of Science</v>
      </c>
    </row>
    <row r="183" spans="1:59" ht="12.75" customHeight="1" x14ac:dyDescent="0.2">
      <c r="A183" s="2" t="s">
        <v>11</v>
      </c>
      <c r="B183" s="2" t="s">
        <v>420</v>
      </c>
      <c r="C183" s="2" t="s">
        <v>1</v>
      </c>
      <c r="D183" s="2" t="s">
        <v>1</v>
      </c>
      <c r="E183" s="2" t="s">
        <v>1</v>
      </c>
      <c r="F183" s="2" t="s">
        <v>419</v>
      </c>
      <c r="G183" s="2" t="s">
        <v>1</v>
      </c>
      <c r="H183" s="4" t="s">
        <v>418</v>
      </c>
      <c r="I183" s="2" t="s">
        <v>417</v>
      </c>
      <c r="J183" s="2" t="s">
        <v>1</v>
      </c>
      <c r="K183" s="2" t="s">
        <v>1</v>
      </c>
      <c r="L183" s="2" t="s">
        <v>1</v>
      </c>
      <c r="M183" s="2" t="s">
        <v>1</v>
      </c>
      <c r="N183" s="2" t="s">
        <v>1</v>
      </c>
      <c r="O183" s="2" t="s">
        <v>1</v>
      </c>
      <c r="P183" s="2" t="s">
        <v>1</v>
      </c>
      <c r="Q183" s="2" t="s">
        <v>1</v>
      </c>
      <c r="R183" s="2" t="s">
        <v>1</v>
      </c>
      <c r="S183" s="2" t="s">
        <v>1</v>
      </c>
      <c r="T183" s="2" t="s">
        <v>1</v>
      </c>
      <c r="U183" s="2" t="s">
        <v>1</v>
      </c>
      <c r="V183" s="2" t="s">
        <v>1</v>
      </c>
      <c r="W183" s="2" t="s">
        <v>1</v>
      </c>
      <c r="X183" s="2" t="s">
        <v>1</v>
      </c>
      <c r="Y183" s="2" t="s">
        <v>1</v>
      </c>
      <c r="Z183" s="2" t="s">
        <v>1</v>
      </c>
      <c r="AA183" s="2" t="s">
        <v>1</v>
      </c>
      <c r="AB183" s="2" t="s">
        <v>1</v>
      </c>
      <c r="AC183" s="2" t="s">
        <v>319</v>
      </c>
      <c r="AD183" s="2" t="s">
        <v>1</v>
      </c>
      <c r="AE183" s="2" t="s">
        <v>1</v>
      </c>
      <c r="AF183" s="2" t="s">
        <v>1</v>
      </c>
      <c r="AG183" s="2" t="s">
        <v>125</v>
      </c>
      <c r="AH183" s="2">
        <v>2022</v>
      </c>
      <c r="AI183" s="2">
        <v>4</v>
      </c>
      <c r="AJ183" s="2">
        <v>5</v>
      </c>
      <c r="AK183" s="2" t="s">
        <v>1</v>
      </c>
      <c r="AL183" s="2" t="s">
        <v>1</v>
      </c>
      <c r="AM183" s="2" t="s">
        <v>1</v>
      </c>
      <c r="AN183" s="2" t="s">
        <v>1</v>
      </c>
      <c r="AO183" s="2">
        <v>1233</v>
      </c>
      <c r="AP183" s="2">
        <v>1248</v>
      </c>
      <c r="AQ183" s="2" t="s">
        <v>1</v>
      </c>
      <c r="AR183" s="2" t="s">
        <v>416</v>
      </c>
      <c r="AS183" s="3" t="str">
        <f>HYPERLINK("http://dx.doi.org/10.1002/pan3.10374","http://dx.doi.org/10.1002/pan3.10374")</f>
        <v>http://dx.doi.org/10.1002/pan3.10374</v>
      </c>
      <c r="AT183" s="2" t="s">
        <v>1</v>
      </c>
      <c r="AU183" s="2" t="s">
        <v>197</v>
      </c>
      <c r="AV183" s="2" t="s">
        <v>1</v>
      </c>
      <c r="AW183" s="2" t="s">
        <v>1</v>
      </c>
      <c r="AX183" s="2" t="s">
        <v>1</v>
      </c>
      <c r="AY183" s="2" t="s">
        <v>1</v>
      </c>
      <c r="AZ183" s="2" t="s">
        <v>1</v>
      </c>
      <c r="BA183" s="2" t="s">
        <v>1</v>
      </c>
      <c r="BB183" s="2" t="s">
        <v>1</v>
      </c>
      <c r="BC183" s="2" t="s">
        <v>1</v>
      </c>
      <c r="BD183" s="2" t="s">
        <v>1</v>
      </c>
      <c r="BE183" s="2" t="s">
        <v>1</v>
      </c>
      <c r="BF183" s="2" t="s">
        <v>415</v>
      </c>
      <c r="BG183" s="2" t="str">
        <f>HYPERLINK("https%3A%2F%2Fwww.webofscience.com%2Fwos%2Fwoscc%2Ffull-record%2FWOS:000829809700001","View Full Record in Web of Science")</f>
        <v>View Full Record in Web of Science</v>
      </c>
    </row>
    <row r="184" spans="1:59" ht="12.75" customHeight="1" x14ac:dyDescent="0.2">
      <c r="A184" s="2" t="s">
        <v>11</v>
      </c>
      <c r="B184" s="2" t="s">
        <v>414</v>
      </c>
      <c r="C184" s="2" t="s">
        <v>1</v>
      </c>
      <c r="D184" s="2" t="s">
        <v>1</v>
      </c>
      <c r="E184" s="2" t="s">
        <v>1</v>
      </c>
      <c r="F184" s="2" t="s">
        <v>413</v>
      </c>
      <c r="G184" s="2" t="s">
        <v>1</v>
      </c>
      <c r="H184" s="4" t="s">
        <v>412</v>
      </c>
      <c r="I184" s="2" t="s">
        <v>411</v>
      </c>
      <c r="J184" s="2" t="s">
        <v>1</v>
      </c>
      <c r="K184" s="2" t="s">
        <v>1</v>
      </c>
      <c r="L184" s="2" t="s">
        <v>1</v>
      </c>
      <c r="M184" s="2" t="s">
        <v>1</v>
      </c>
      <c r="N184" s="2" t="s">
        <v>1</v>
      </c>
      <c r="O184" s="2" t="s">
        <v>1</v>
      </c>
      <c r="P184" s="2" t="s">
        <v>1</v>
      </c>
      <c r="Q184" s="2" t="s">
        <v>1</v>
      </c>
      <c r="R184" s="2" t="s">
        <v>1</v>
      </c>
      <c r="S184" s="2" t="s">
        <v>1</v>
      </c>
      <c r="T184" s="2" t="s">
        <v>1</v>
      </c>
      <c r="U184" s="2" t="s">
        <v>1</v>
      </c>
      <c r="V184" s="2" t="s">
        <v>1</v>
      </c>
      <c r="W184" s="2" t="s">
        <v>1</v>
      </c>
      <c r="X184" s="2" t="s">
        <v>1</v>
      </c>
      <c r="Y184" s="2" t="s">
        <v>1</v>
      </c>
      <c r="Z184" s="2" t="s">
        <v>1</v>
      </c>
      <c r="AA184" s="2" t="s">
        <v>1</v>
      </c>
      <c r="AB184" s="2" t="s">
        <v>1</v>
      </c>
      <c r="AC184" s="2" t="s">
        <v>65</v>
      </c>
      <c r="AD184" s="2" t="s">
        <v>1</v>
      </c>
      <c r="AE184" s="2" t="s">
        <v>1</v>
      </c>
      <c r="AF184" s="2" t="s">
        <v>1</v>
      </c>
      <c r="AG184" s="2" t="s">
        <v>33</v>
      </c>
      <c r="AH184" s="2">
        <v>2021</v>
      </c>
      <c r="AI184" s="2">
        <v>6</v>
      </c>
      <c r="AJ184" s="2" t="s">
        <v>1</v>
      </c>
      <c r="AK184" s="2" t="s">
        <v>1</v>
      </c>
      <c r="AL184" s="2" t="s">
        <v>1</v>
      </c>
      <c r="AM184" s="2" t="s">
        <v>1</v>
      </c>
      <c r="AN184" s="2" t="s">
        <v>1</v>
      </c>
      <c r="AO184" s="2" t="s">
        <v>1</v>
      </c>
      <c r="AP184" s="2" t="s">
        <v>1</v>
      </c>
      <c r="AQ184" s="2">
        <v>100154</v>
      </c>
      <c r="AR184" s="2" t="s">
        <v>410</v>
      </c>
      <c r="AS184" s="3" t="str">
        <f>HYPERLINK("http://dx.doi.org/10.1016/j.tfp.2021.100154","http://dx.doi.org/10.1016/j.tfp.2021.100154")</f>
        <v>http://dx.doi.org/10.1016/j.tfp.2021.100154</v>
      </c>
      <c r="AT184" s="2" t="s">
        <v>1</v>
      </c>
      <c r="AU184" s="2" t="s">
        <v>31</v>
      </c>
      <c r="AV184" s="2" t="s">
        <v>1</v>
      </c>
      <c r="AW184" s="2" t="s">
        <v>1</v>
      </c>
      <c r="AX184" s="2" t="s">
        <v>1</v>
      </c>
      <c r="AY184" s="2" t="s">
        <v>1</v>
      </c>
      <c r="AZ184" s="2" t="s">
        <v>1</v>
      </c>
      <c r="BA184" s="2" t="s">
        <v>1</v>
      </c>
      <c r="BB184" s="2" t="s">
        <v>1</v>
      </c>
      <c r="BC184" s="2" t="s">
        <v>1</v>
      </c>
      <c r="BD184" s="2" t="s">
        <v>1</v>
      </c>
      <c r="BE184" s="2" t="s">
        <v>1</v>
      </c>
      <c r="BF184" s="2" t="s">
        <v>409</v>
      </c>
      <c r="BG184" s="2" t="str">
        <f>HYPERLINK("https%3A%2F%2Fwww.webofscience.com%2Fwos%2Fwoscc%2Ffull-record%2FWOS:000728583900001","View Full Record in Web of Science")</f>
        <v>View Full Record in Web of Science</v>
      </c>
    </row>
    <row r="185" spans="1:59" ht="12.75" customHeight="1" x14ac:dyDescent="0.2">
      <c r="A185" s="2" t="s">
        <v>11</v>
      </c>
      <c r="B185" s="2" t="s">
        <v>408</v>
      </c>
      <c r="C185" s="2" t="s">
        <v>1</v>
      </c>
      <c r="D185" s="2" t="s">
        <v>1</v>
      </c>
      <c r="E185" s="2" t="s">
        <v>1</v>
      </c>
      <c r="F185" s="2" t="s">
        <v>407</v>
      </c>
      <c r="G185" s="2" t="s">
        <v>1</v>
      </c>
      <c r="H185" s="4" t="s">
        <v>406</v>
      </c>
      <c r="I185" s="2" t="s">
        <v>405</v>
      </c>
      <c r="J185" s="2" t="s">
        <v>1</v>
      </c>
      <c r="K185" s="2" t="s">
        <v>1</v>
      </c>
      <c r="L185" s="2" t="s">
        <v>1</v>
      </c>
      <c r="M185" s="2" t="s">
        <v>1</v>
      </c>
      <c r="N185" s="2" t="s">
        <v>404</v>
      </c>
      <c r="O185" s="2" t="s">
        <v>403</v>
      </c>
      <c r="P185" s="2" t="s">
        <v>1</v>
      </c>
      <c r="Q185" s="2" t="s">
        <v>1</v>
      </c>
      <c r="R185" s="2" t="s">
        <v>1</v>
      </c>
      <c r="S185" s="2" t="s">
        <v>1</v>
      </c>
      <c r="T185" s="2" t="s">
        <v>1</v>
      </c>
      <c r="U185" s="2" t="s">
        <v>1</v>
      </c>
      <c r="V185" s="2" t="s">
        <v>1</v>
      </c>
      <c r="W185" s="2" t="s">
        <v>1</v>
      </c>
      <c r="X185" s="2" t="s">
        <v>1</v>
      </c>
      <c r="Y185" s="2" t="s">
        <v>1</v>
      </c>
      <c r="Z185" s="2" t="s">
        <v>1</v>
      </c>
      <c r="AA185" s="2" t="s">
        <v>1</v>
      </c>
      <c r="AB185" s="2" t="s">
        <v>258</v>
      </c>
      <c r="AC185" s="2" t="s">
        <v>257</v>
      </c>
      <c r="AD185" s="2" t="s">
        <v>1</v>
      </c>
      <c r="AE185" s="2" t="s">
        <v>1</v>
      </c>
      <c r="AF185" s="2" t="s">
        <v>1</v>
      </c>
      <c r="AG185" s="2" t="s">
        <v>402</v>
      </c>
      <c r="AH185" s="2">
        <v>2021</v>
      </c>
      <c r="AI185" s="2">
        <v>30</v>
      </c>
      <c r="AJ185" s="2">
        <v>3</v>
      </c>
      <c r="AK185" s="2" t="s">
        <v>1</v>
      </c>
      <c r="AL185" s="2" t="s">
        <v>1</v>
      </c>
      <c r="AM185" s="2" t="s">
        <v>1</v>
      </c>
      <c r="AN185" s="2" t="s">
        <v>1</v>
      </c>
      <c r="AO185" s="2">
        <v>195</v>
      </c>
      <c r="AP185" s="2">
        <v>212</v>
      </c>
      <c r="AQ185" s="2" t="s">
        <v>1</v>
      </c>
      <c r="AR185" s="2" t="s">
        <v>401</v>
      </c>
      <c r="AS185" s="3" t="str">
        <f>HYPERLINK("http://dx.doi.org/10.1080/14728028.2021.1958064","http://dx.doi.org/10.1080/14728028.2021.1958064")</f>
        <v>http://dx.doi.org/10.1080/14728028.2021.1958064</v>
      </c>
      <c r="AT185" s="2" t="s">
        <v>1</v>
      </c>
      <c r="AU185" s="2" t="s">
        <v>400</v>
      </c>
      <c r="AV185" s="2" t="s">
        <v>1</v>
      </c>
      <c r="AW185" s="2" t="s">
        <v>1</v>
      </c>
      <c r="AX185" s="2" t="s">
        <v>1</v>
      </c>
      <c r="AY185" s="2" t="s">
        <v>1</v>
      </c>
      <c r="AZ185" s="2" t="s">
        <v>1</v>
      </c>
      <c r="BA185" s="2" t="s">
        <v>1</v>
      </c>
      <c r="BB185" s="2" t="s">
        <v>1</v>
      </c>
      <c r="BC185" s="2" t="s">
        <v>1</v>
      </c>
      <c r="BD185" s="2" t="s">
        <v>1</v>
      </c>
      <c r="BE185" s="2" t="s">
        <v>1</v>
      </c>
      <c r="BF185" s="2" t="s">
        <v>399</v>
      </c>
      <c r="BG185" s="2" t="str">
        <f>HYPERLINK("https%3A%2F%2Fwww.webofscience.com%2Fwos%2Fwoscc%2Ffull-record%2FWOS:000681550800001","View Full Record in Web of Science")</f>
        <v>View Full Record in Web of Science</v>
      </c>
    </row>
    <row r="186" spans="1:59" ht="12.75" customHeight="1" x14ac:dyDescent="0.2">
      <c r="A186" s="2" t="s">
        <v>11</v>
      </c>
      <c r="B186" s="2" t="s">
        <v>398</v>
      </c>
      <c r="C186" s="2" t="s">
        <v>1</v>
      </c>
      <c r="D186" s="2" t="s">
        <v>1</v>
      </c>
      <c r="E186" s="2" t="s">
        <v>1</v>
      </c>
      <c r="F186" s="2" t="s">
        <v>397</v>
      </c>
      <c r="G186" s="2" t="s">
        <v>1</v>
      </c>
      <c r="H186" s="4" t="s">
        <v>396</v>
      </c>
      <c r="I186" s="2" t="s">
        <v>395</v>
      </c>
      <c r="J186" s="2" t="s">
        <v>1</v>
      </c>
      <c r="K186" s="2" t="s">
        <v>1</v>
      </c>
      <c r="L186" s="2" t="s">
        <v>1</v>
      </c>
      <c r="M186" s="2" t="s">
        <v>1</v>
      </c>
      <c r="N186" s="2" t="s">
        <v>394</v>
      </c>
      <c r="O186" s="2" t="s">
        <v>393</v>
      </c>
      <c r="P186" s="2" t="s">
        <v>1</v>
      </c>
      <c r="Q186" s="2" t="s">
        <v>1</v>
      </c>
      <c r="R186" s="2" t="s">
        <v>1</v>
      </c>
      <c r="S186" s="2" t="s">
        <v>1</v>
      </c>
      <c r="T186" s="2" t="s">
        <v>1</v>
      </c>
      <c r="U186" s="2" t="s">
        <v>1</v>
      </c>
      <c r="V186" s="2" t="s">
        <v>1</v>
      </c>
      <c r="W186" s="2" t="s">
        <v>1</v>
      </c>
      <c r="X186" s="2" t="s">
        <v>1</v>
      </c>
      <c r="Y186" s="2" t="s">
        <v>1</v>
      </c>
      <c r="Z186" s="2" t="s">
        <v>1</v>
      </c>
      <c r="AA186" s="2" t="s">
        <v>1</v>
      </c>
      <c r="AB186" s="2" t="s">
        <v>35</v>
      </c>
      <c r="AC186" s="2" t="s">
        <v>34</v>
      </c>
      <c r="AD186" s="2" t="s">
        <v>1</v>
      </c>
      <c r="AE186" s="2" t="s">
        <v>1</v>
      </c>
      <c r="AF186" s="2" t="s">
        <v>1</v>
      </c>
      <c r="AG186" s="2" t="s">
        <v>154</v>
      </c>
      <c r="AH186" s="2">
        <v>2022</v>
      </c>
      <c r="AI186" s="2">
        <v>136</v>
      </c>
      <c r="AJ186" s="2" t="s">
        <v>1</v>
      </c>
      <c r="AK186" s="2" t="s">
        <v>1</v>
      </c>
      <c r="AL186" s="2" t="s">
        <v>1</v>
      </c>
      <c r="AM186" s="2" t="s">
        <v>1</v>
      </c>
      <c r="AN186" s="2" t="s">
        <v>1</v>
      </c>
      <c r="AO186" s="2" t="s">
        <v>1</v>
      </c>
      <c r="AP186" s="2" t="s">
        <v>1</v>
      </c>
      <c r="AQ186" s="2">
        <v>102688</v>
      </c>
      <c r="AR186" s="2" t="s">
        <v>392</v>
      </c>
      <c r="AS186" s="3" t="str">
        <f>HYPERLINK("http://dx.doi.org/10.1016/j.forpol.2021.102688","http://dx.doi.org/10.1016/j.forpol.2021.102688")</f>
        <v>http://dx.doi.org/10.1016/j.forpol.2021.102688</v>
      </c>
      <c r="AT186" s="2" t="s">
        <v>1</v>
      </c>
      <c r="AU186" s="2" t="s">
        <v>316</v>
      </c>
      <c r="AV186" s="2" t="s">
        <v>1</v>
      </c>
      <c r="AW186" s="2" t="s">
        <v>1</v>
      </c>
      <c r="AX186" s="2" t="s">
        <v>1</v>
      </c>
      <c r="AY186" s="2" t="s">
        <v>1</v>
      </c>
      <c r="AZ186" s="2" t="s">
        <v>1</v>
      </c>
      <c r="BA186" s="2" t="s">
        <v>1</v>
      </c>
      <c r="BB186" s="2" t="s">
        <v>1</v>
      </c>
      <c r="BC186" s="2" t="s">
        <v>1</v>
      </c>
      <c r="BD186" s="2" t="s">
        <v>1</v>
      </c>
      <c r="BE186" s="2" t="s">
        <v>1</v>
      </c>
      <c r="BF186" s="2" t="s">
        <v>391</v>
      </c>
      <c r="BG186" s="2" t="str">
        <f>HYPERLINK("https%3A%2F%2Fwww.webofscience.com%2Fwos%2Fwoscc%2Ffull-record%2FWOS:000787587600003","View Full Record in Web of Science")</f>
        <v>View Full Record in Web of Science</v>
      </c>
    </row>
    <row r="187" spans="1:59" ht="12.75" customHeight="1" x14ac:dyDescent="0.2">
      <c r="A187" s="2" t="s">
        <v>11</v>
      </c>
      <c r="B187" s="2" t="s">
        <v>390</v>
      </c>
      <c r="C187" s="2" t="s">
        <v>1</v>
      </c>
      <c r="D187" s="2" t="s">
        <v>1</v>
      </c>
      <c r="E187" s="2" t="s">
        <v>1</v>
      </c>
      <c r="F187" s="2" t="s">
        <v>389</v>
      </c>
      <c r="G187" s="2" t="s">
        <v>1</v>
      </c>
      <c r="H187" s="4" t="s">
        <v>388</v>
      </c>
      <c r="I187" s="2" t="s">
        <v>387</v>
      </c>
      <c r="J187" s="2" t="s">
        <v>1</v>
      </c>
      <c r="K187" s="2" t="s">
        <v>1</v>
      </c>
      <c r="L187" s="2" t="s">
        <v>1</v>
      </c>
      <c r="M187" s="2" t="s">
        <v>1</v>
      </c>
      <c r="N187" s="2" t="s">
        <v>1</v>
      </c>
      <c r="O187" s="2" t="s">
        <v>386</v>
      </c>
      <c r="P187" s="2" t="s">
        <v>1</v>
      </c>
      <c r="Q187" s="2" t="s">
        <v>1</v>
      </c>
      <c r="R187" s="2" t="s">
        <v>1</v>
      </c>
      <c r="S187" s="2" t="s">
        <v>1</v>
      </c>
      <c r="T187" s="2" t="s">
        <v>1</v>
      </c>
      <c r="U187" s="2" t="s">
        <v>1</v>
      </c>
      <c r="V187" s="2" t="s">
        <v>1</v>
      </c>
      <c r="W187" s="2" t="s">
        <v>1</v>
      </c>
      <c r="X187" s="2" t="s">
        <v>1</v>
      </c>
      <c r="Y187" s="2" t="s">
        <v>1</v>
      </c>
      <c r="Z187" s="2" t="s">
        <v>1</v>
      </c>
      <c r="AA187" s="2" t="s">
        <v>1</v>
      </c>
      <c r="AB187" s="2" t="s">
        <v>385</v>
      </c>
      <c r="AC187" s="2" t="s">
        <v>384</v>
      </c>
      <c r="AD187" s="2" t="s">
        <v>1</v>
      </c>
      <c r="AE187" s="2" t="s">
        <v>1</v>
      </c>
      <c r="AF187" s="2" t="s">
        <v>1</v>
      </c>
      <c r="AG187" s="2" t="s">
        <v>14</v>
      </c>
      <c r="AH187" s="2">
        <v>2023</v>
      </c>
      <c r="AI187" s="2">
        <v>118</v>
      </c>
      <c r="AJ187" s="2" t="s">
        <v>1</v>
      </c>
      <c r="AK187" s="2" t="s">
        <v>1</v>
      </c>
      <c r="AL187" s="2" t="s">
        <v>1</v>
      </c>
      <c r="AM187" s="2" t="s">
        <v>1</v>
      </c>
      <c r="AN187" s="2" t="s">
        <v>1</v>
      </c>
      <c r="AO187" s="2" t="s">
        <v>1</v>
      </c>
      <c r="AP187" s="2" t="s">
        <v>1</v>
      </c>
      <c r="AQ187" s="2">
        <v>103891</v>
      </c>
      <c r="AR187" s="2" t="s">
        <v>383</v>
      </c>
      <c r="AS187" s="3" t="str">
        <f>HYPERLINK("http://dx.doi.org/10.1016/j.actao.2023.103891","http://dx.doi.org/10.1016/j.actao.2023.103891")</f>
        <v>http://dx.doi.org/10.1016/j.actao.2023.103891</v>
      </c>
      <c r="AT187" s="2" t="s">
        <v>1</v>
      </c>
      <c r="AU187" s="2" t="s">
        <v>382</v>
      </c>
      <c r="AV187" s="2" t="s">
        <v>1</v>
      </c>
      <c r="AW187" s="2" t="s">
        <v>1</v>
      </c>
      <c r="AX187" s="2" t="s">
        <v>1</v>
      </c>
      <c r="AY187" s="2" t="s">
        <v>1</v>
      </c>
      <c r="AZ187" s="2" t="s">
        <v>1</v>
      </c>
      <c r="BA187" s="2" t="s">
        <v>1</v>
      </c>
      <c r="BB187" s="2" t="s">
        <v>1</v>
      </c>
      <c r="BC187" s="2" t="s">
        <v>1</v>
      </c>
      <c r="BD187" s="2" t="s">
        <v>1</v>
      </c>
      <c r="BE187" s="2" t="s">
        <v>1</v>
      </c>
      <c r="BF187" s="2" t="s">
        <v>381</v>
      </c>
      <c r="BG187" s="2" t="str">
        <f>HYPERLINK("https%3A%2F%2Fwww.webofscience.com%2Fwos%2Fwoscc%2Ffull-record%2FWOS:000924594200001","View Full Record in Web of Science")</f>
        <v>View Full Record in Web of Science</v>
      </c>
    </row>
    <row r="188" spans="1:59" ht="12.75" customHeight="1" x14ac:dyDescent="0.2">
      <c r="A188" s="2" t="s">
        <v>11</v>
      </c>
      <c r="B188" s="2" t="s">
        <v>380</v>
      </c>
      <c r="C188" s="2" t="s">
        <v>1</v>
      </c>
      <c r="D188" s="2" t="s">
        <v>1</v>
      </c>
      <c r="E188" s="2" t="s">
        <v>1</v>
      </c>
      <c r="F188" s="2" t="s">
        <v>379</v>
      </c>
      <c r="G188" s="2" t="s">
        <v>1</v>
      </c>
      <c r="H188" s="4" t="s">
        <v>378</v>
      </c>
      <c r="I188" s="2" t="s">
        <v>377</v>
      </c>
      <c r="J188" s="2" t="s">
        <v>1</v>
      </c>
      <c r="K188" s="2" t="s">
        <v>1</v>
      </c>
      <c r="L188" s="2" t="s">
        <v>1</v>
      </c>
      <c r="M188" s="2" t="s">
        <v>1</v>
      </c>
      <c r="N188" s="2" t="s">
        <v>376</v>
      </c>
      <c r="O188" s="2" t="s">
        <v>375</v>
      </c>
      <c r="P188" s="2" t="s">
        <v>1</v>
      </c>
      <c r="Q188" s="2" t="s">
        <v>1</v>
      </c>
      <c r="R188" s="2" t="s">
        <v>1</v>
      </c>
      <c r="S188" s="2" t="s">
        <v>1</v>
      </c>
      <c r="T188" s="2" t="s">
        <v>1</v>
      </c>
      <c r="U188" s="2" t="s">
        <v>1</v>
      </c>
      <c r="V188" s="2" t="s">
        <v>1</v>
      </c>
      <c r="W188" s="2" t="s">
        <v>1</v>
      </c>
      <c r="X188" s="2" t="s">
        <v>1</v>
      </c>
      <c r="Y188" s="2" t="s">
        <v>1</v>
      </c>
      <c r="Z188" s="2" t="s">
        <v>1</v>
      </c>
      <c r="AA188" s="2" t="s">
        <v>1</v>
      </c>
      <c r="AB188" s="2" t="s">
        <v>374</v>
      </c>
      <c r="AC188" s="2" t="s">
        <v>373</v>
      </c>
      <c r="AD188" s="2" t="s">
        <v>1</v>
      </c>
      <c r="AE188" s="2" t="s">
        <v>1</v>
      </c>
      <c r="AF188" s="2" t="s">
        <v>1</v>
      </c>
      <c r="AG188" s="2" t="s">
        <v>372</v>
      </c>
      <c r="AH188" s="2">
        <v>2023</v>
      </c>
      <c r="AI188" s="2">
        <v>42</v>
      </c>
      <c r="AJ188" s="2">
        <v>3</v>
      </c>
      <c r="AK188" s="2" t="s">
        <v>1</v>
      </c>
      <c r="AL188" s="2" t="s">
        <v>1</v>
      </c>
      <c r="AM188" s="2" t="s">
        <v>1</v>
      </c>
      <c r="AN188" s="2" t="s">
        <v>1</v>
      </c>
      <c r="AO188" s="2">
        <v>232</v>
      </c>
      <c r="AP188" s="2">
        <v>248</v>
      </c>
      <c r="AQ188" s="2" t="s">
        <v>1</v>
      </c>
      <c r="AR188" s="2" t="s">
        <v>371</v>
      </c>
      <c r="AS188" s="3" t="str">
        <f>HYPERLINK("http://dx.doi.org/10.1080/19376812.2021.2019069","http://dx.doi.org/10.1080/19376812.2021.2019069")</f>
        <v>http://dx.doi.org/10.1080/19376812.2021.2019069</v>
      </c>
      <c r="AT188" s="2" t="s">
        <v>1</v>
      </c>
      <c r="AU188" s="2" t="s">
        <v>316</v>
      </c>
      <c r="AV188" s="2" t="s">
        <v>1</v>
      </c>
      <c r="AW188" s="2" t="s">
        <v>1</v>
      </c>
      <c r="AX188" s="2" t="s">
        <v>1</v>
      </c>
      <c r="AY188" s="2" t="s">
        <v>1</v>
      </c>
      <c r="AZ188" s="2" t="s">
        <v>1</v>
      </c>
      <c r="BA188" s="2" t="s">
        <v>1</v>
      </c>
      <c r="BB188" s="2" t="s">
        <v>1</v>
      </c>
      <c r="BC188" s="2" t="s">
        <v>1</v>
      </c>
      <c r="BD188" s="2" t="s">
        <v>1</v>
      </c>
      <c r="BE188" s="2" t="s">
        <v>1</v>
      </c>
      <c r="BF188" s="2" t="s">
        <v>370</v>
      </c>
      <c r="BG188" s="2" t="str">
        <f>HYPERLINK("https%3A%2F%2Fwww.webofscience.com%2Fwos%2Fwoscc%2Ffull-record%2FWOS:000746416900001","View Full Record in Web of Science")</f>
        <v>View Full Record in Web of Science</v>
      </c>
    </row>
    <row r="189" spans="1:59" ht="12.75" customHeight="1" x14ac:dyDescent="0.2">
      <c r="A189" s="2" t="s">
        <v>11</v>
      </c>
      <c r="B189" s="2" t="s">
        <v>369</v>
      </c>
      <c r="C189" s="2" t="s">
        <v>1</v>
      </c>
      <c r="D189" s="2" t="s">
        <v>1</v>
      </c>
      <c r="E189" s="2" t="s">
        <v>1</v>
      </c>
      <c r="F189" s="2" t="s">
        <v>368</v>
      </c>
      <c r="G189" s="2" t="s">
        <v>1</v>
      </c>
      <c r="H189" s="4" t="s">
        <v>367</v>
      </c>
      <c r="I189" s="2" t="s">
        <v>366</v>
      </c>
      <c r="J189" s="2" t="s">
        <v>1</v>
      </c>
      <c r="K189" s="2" t="s">
        <v>1</v>
      </c>
      <c r="L189" s="2" t="s">
        <v>1</v>
      </c>
      <c r="M189" s="2" t="s">
        <v>1</v>
      </c>
      <c r="N189" s="2" t="s">
        <v>365</v>
      </c>
      <c r="O189" s="2" t="s">
        <v>364</v>
      </c>
      <c r="P189" s="2" t="s">
        <v>1</v>
      </c>
      <c r="Q189" s="2" t="s">
        <v>1</v>
      </c>
      <c r="R189" s="2" t="s">
        <v>1</v>
      </c>
      <c r="S189" s="2" t="s">
        <v>1</v>
      </c>
      <c r="T189" s="2" t="s">
        <v>1</v>
      </c>
      <c r="U189" s="2" t="s">
        <v>1</v>
      </c>
      <c r="V189" s="2" t="s">
        <v>1</v>
      </c>
      <c r="W189" s="2" t="s">
        <v>1</v>
      </c>
      <c r="X189" s="2" t="s">
        <v>1</v>
      </c>
      <c r="Y189" s="2" t="s">
        <v>1</v>
      </c>
      <c r="Z189" s="2" t="s">
        <v>1</v>
      </c>
      <c r="AA189" s="2" t="s">
        <v>1</v>
      </c>
      <c r="AB189" s="2" t="s">
        <v>363</v>
      </c>
      <c r="AC189" s="2" t="s">
        <v>362</v>
      </c>
      <c r="AD189" s="2" t="s">
        <v>1</v>
      </c>
      <c r="AE189" s="2" t="s">
        <v>1</v>
      </c>
      <c r="AF189" s="2" t="s">
        <v>1</v>
      </c>
      <c r="AG189" s="2" t="s">
        <v>361</v>
      </c>
      <c r="AH189" s="2">
        <v>2022</v>
      </c>
      <c r="AI189" s="2">
        <v>33</v>
      </c>
      <c r="AJ189" s="2">
        <v>1</v>
      </c>
      <c r="AK189" s="2" t="s">
        <v>1</v>
      </c>
      <c r="AL189" s="2" t="s">
        <v>1</v>
      </c>
      <c r="AM189" s="2" t="s">
        <v>1</v>
      </c>
      <c r="AN189" s="2" t="s">
        <v>1</v>
      </c>
      <c r="AO189" s="2">
        <v>79</v>
      </c>
      <c r="AP189" s="2">
        <v>93</v>
      </c>
      <c r="AQ189" s="2" t="s">
        <v>1</v>
      </c>
      <c r="AR189" s="2" t="s">
        <v>360</v>
      </c>
      <c r="AS189" s="3" t="str">
        <f>HYPERLINK("http://dx.doi.org/10.1002/ldr.4130","http://dx.doi.org/10.1002/ldr.4130")</f>
        <v>http://dx.doi.org/10.1002/ldr.4130</v>
      </c>
      <c r="AT189" s="2" t="s">
        <v>1</v>
      </c>
      <c r="AU189" s="2" t="s">
        <v>254</v>
      </c>
      <c r="AV189" s="2" t="s">
        <v>1</v>
      </c>
      <c r="AW189" s="2" t="s">
        <v>1</v>
      </c>
      <c r="AX189" s="2" t="s">
        <v>1</v>
      </c>
      <c r="AY189" s="2" t="s">
        <v>1</v>
      </c>
      <c r="AZ189" s="2" t="s">
        <v>1</v>
      </c>
      <c r="BA189" s="2" t="s">
        <v>1</v>
      </c>
      <c r="BB189" s="2" t="s">
        <v>1</v>
      </c>
      <c r="BC189" s="2" t="s">
        <v>1</v>
      </c>
      <c r="BD189" s="2" t="s">
        <v>1</v>
      </c>
      <c r="BE189" s="2" t="s">
        <v>1</v>
      </c>
      <c r="BF189" s="2" t="s">
        <v>359</v>
      </c>
      <c r="BG189" s="2" t="str">
        <f>HYPERLINK("https%3A%2F%2Fwww.webofscience.com%2Fwos%2Fwoscc%2Ffull-record%2FWOS:000721794500001","View Full Record in Web of Science")</f>
        <v>View Full Record in Web of Science</v>
      </c>
    </row>
    <row r="190" spans="1:59" ht="12.75" customHeight="1" x14ac:dyDescent="0.2">
      <c r="A190" s="2" t="s">
        <v>11</v>
      </c>
      <c r="B190" s="2" t="s">
        <v>358</v>
      </c>
      <c r="C190" s="2" t="s">
        <v>1</v>
      </c>
      <c r="D190" s="2" t="s">
        <v>1</v>
      </c>
      <c r="E190" s="2" t="s">
        <v>1</v>
      </c>
      <c r="F190" s="2" t="s">
        <v>357</v>
      </c>
      <c r="G190" s="2" t="s">
        <v>1</v>
      </c>
      <c r="H190" s="4" t="s">
        <v>356</v>
      </c>
      <c r="I190" s="2" t="s">
        <v>355</v>
      </c>
      <c r="J190" s="2" t="s">
        <v>1</v>
      </c>
      <c r="K190" s="2" t="s">
        <v>1</v>
      </c>
      <c r="L190" s="2" t="s">
        <v>1</v>
      </c>
      <c r="M190" s="2" t="s">
        <v>1</v>
      </c>
      <c r="N190" s="2" t="s">
        <v>1</v>
      </c>
      <c r="O190" s="2" t="s">
        <v>1</v>
      </c>
      <c r="P190" s="2" t="s">
        <v>1</v>
      </c>
      <c r="Q190" s="2" t="s">
        <v>1</v>
      </c>
      <c r="R190" s="2" t="s">
        <v>1</v>
      </c>
      <c r="S190" s="2" t="s">
        <v>1</v>
      </c>
      <c r="T190" s="2" t="s">
        <v>1</v>
      </c>
      <c r="U190" s="2" t="s">
        <v>1</v>
      </c>
      <c r="V190" s="2" t="s">
        <v>1</v>
      </c>
      <c r="W190" s="2" t="s">
        <v>1</v>
      </c>
      <c r="X190" s="2" t="s">
        <v>1</v>
      </c>
      <c r="Y190" s="2" t="s">
        <v>1</v>
      </c>
      <c r="Z190" s="2" t="s">
        <v>1</v>
      </c>
      <c r="AA190" s="2" t="s">
        <v>1</v>
      </c>
      <c r="AB190" s="2" t="s">
        <v>354</v>
      </c>
      <c r="AC190" s="2" t="s">
        <v>353</v>
      </c>
      <c r="AD190" s="2" t="s">
        <v>1</v>
      </c>
      <c r="AE190" s="2" t="s">
        <v>1</v>
      </c>
      <c r="AF190" s="2" t="s">
        <v>1</v>
      </c>
      <c r="AG190" s="2" t="s">
        <v>1</v>
      </c>
      <c r="AH190" s="2">
        <v>2023</v>
      </c>
      <c r="AI190" s="2" t="s">
        <v>1</v>
      </c>
      <c r="AJ190" s="2">
        <v>76</v>
      </c>
      <c r="AK190" s="2" t="s">
        <v>1</v>
      </c>
      <c r="AL190" s="2" t="s">
        <v>1</v>
      </c>
      <c r="AM190" s="2" t="s">
        <v>1</v>
      </c>
      <c r="AN190" s="2" t="s">
        <v>1</v>
      </c>
      <c r="AO190" s="2">
        <v>150</v>
      </c>
      <c r="AP190" s="2">
        <v>185</v>
      </c>
      <c r="AQ190" s="2" t="s">
        <v>1</v>
      </c>
      <c r="AR190" s="2" t="s">
        <v>352</v>
      </c>
      <c r="AS190" s="3" t="str">
        <f>HYPERLINK("http://dx.doi.org/10.3232/UBR.2023.V20.N1.04","http://dx.doi.org/10.3232/UBR.2023.V20.N1.04")</f>
        <v>http://dx.doi.org/10.3232/UBR.2023.V20.N1.04</v>
      </c>
      <c r="AT190" s="2" t="s">
        <v>1</v>
      </c>
      <c r="AU190" s="2" t="s">
        <v>1</v>
      </c>
      <c r="AV190" s="2" t="s">
        <v>1</v>
      </c>
      <c r="AW190" s="2" t="s">
        <v>1</v>
      </c>
      <c r="AX190" s="2" t="s">
        <v>1</v>
      </c>
      <c r="AY190" s="2" t="s">
        <v>1</v>
      </c>
      <c r="AZ190" s="2" t="s">
        <v>1</v>
      </c>
      <c r="BA190" s="2" t="s">
        <v>1</v>
      </c>
      <c r="BB190" s="2" t="s">
        <v>1</v>
      </c>
      <c r="BC190" s="2" t="s">
        <v>1</v>
      </c>
      <c r="BD190" s="2" t="s">
        <v>1</v>
      </c>
      <c r="BE190" s="2" t="s">
        <v>1</v>
      </c>
      <c r="BF190" s="2" t="s">
        <v>351</v>
      </c>
      <c r="BG190" s="2" t="str">
        <f>HYPERLINK("https%3A%2F%2Fwww.webofscience.com%2Fwos%2Fwoscc%2Ffull-record%2FWOS:000978217700004","View Full Record in Web of Science")</f>
        <v>View Full Record in Web of Science</v>
      </c>
    </row>
    <row r="191" spans="1:59" ht="12.75" customHeight="1" x14ac:dyDescent="0.2">
      <c r="A191" s="2" t="s">
        <v>11</v>
      </c>
      <c r="B191" s="2" t="s">
        <v>335</v>
      </c>
      <c r="C191" s="2" t="s">
        <v>1</v>
      </c>
      <c r="D191" s="2" t="s">
        <v>1</v>
      </c>
      <c r="E191" s="2" t="s">
        <v>1</v>
      </c>
      <c r="F191" s="2" t="s">
        <v>334</v>
      </c>
      <c r="G191" s="2" t="s">
        <v>1</v>
      </c>
      <c r="H191" s="4" t="s">
        <v>350</v>
      </c>
      <c r="I191" s="2" t="s">
        <v>349</v>
      </c>
      <c r="J191" s="2" t="s">
        <v>1</v>
      </c>
      <c r="K191" s="2" t="s">
        <v>1</v>
      </c>
      <c r="L191" s="2" t="s">
        <v>1</v>
      </c>
      <c r="M191" s="2" t="s">
        <v>1</v>
      </c>
      <c r="N191" s="2" t="s">
        <v>1</v>
      </c>
      <c r="O191" s="2" t="s">
        <v>1</v>
      </c>
      <c r="P191" s="2" t="s">
        <v>1</v>
      </c>
      <c r="Q191" s="2" t="s">
        <v>1</v>
      </c>
      <c r="R191" s="2" t="s">
        <v>1</v>
      </c>
      <c r="S191" s="2" t="s">
        <v>1</v>
      </c>
      <c r="T191" s="2" t="s">
        <v>1</v>
      </c>
      <c r="U191" s="2" t="s">
        <v>1</v>
      </c>
      <c r="V191" s="2" t="s">
        <v>1</v>
      </c>
      <c r="W191" s="2" t="s">
        <v>1</v>
      </c>
      <c r="X191" s="2" t="s">
        <v>1</v>
      </c>
      <c r="Y191" s="2" t="s">
        <v>1</v>
      </c>
      <c r="Z191" s="2" t="s">
        <v>1</v>
      </c>
      <c r="AA191" s="2" t="s">
        <v>1</v>
      </c>
      <c r="AB191" s="2" t="s">
        <v>348</v>
      </c>
      <c r="AC191" s="2" t="s">
        <v>1</v>
      </c>
      <c r="AD191" s="2" t="s">
        <v>1</v>
      </c>
      <c r="AE191" s="2" t="s">
        <v>1</v>
      </c>
      <c r="AF191" s="2" t="s">
        <v>1</v>
      </c>
      <c r="AG191" s="2" t="s">
        <v>64</v>
      </c>
      <c r="AH191" s="2">
        <v>2023</v>
      </c>
      <c r="AI191" s="2">
        <v>19</v>
      </c>
      <c r="AJ191" s="2" t="s">
        <v>1</v>
      </c>
      <c r="AK191" s="2" t="s">
        <v>1</v>
      </c>
      <c r="AL191" s="2" t="s">
        <v>1</v>
      </c>
      <c r="AM191" s="2" t="s">
        <v>1</v>
      </c>
      <c r="AN191" s="2" t="s">
        <v>1</v>
      </c>
      <c r="AO191" s="2" t="s">
        <v>1</v>
      </c>
      <c r="AP191" s="2" t="s">
        <v>1</v>
      </c>
      <c r="AQ191" s="2">
        <v>100262</v>
      </c>
      <c r="AR191" s="2" t="s">
        <v>347</v>
      </c>
      <c r="AS191" s="3" t="str">
        <f>HYPERLINK("http://dx.doi.org/10.1016/j.indic.2023.100262","http://dx.doi.org/10.1016/j.indic.2023.100262")</f>
        <v>http://dx.doi.org/10.1016/j.indic.2023.100262</v>
      </c>
      <c r="AT191" s="2" t="s">
        <v>1</v>
      </c>
      <c r="AU191" s="2" t="s">
        <v>123</v>
      </c>
      <c r="AV191" s="2" t="s">
        <v>1</v>
      </c>
      <c r="AW191" s="2" t="s">
        <v>1</v>
      </c>
      <c r="AX191" s="2" t="s">
        <v>1</v>
      </c>
      <c r="AY191" s="2" t="s">
        <v>1</v>
      </c>
      <c r="AZ191" s="2" t="s">
        <v>1</v>
      </c>
      <c r="BA191" s="2" t="s">
        <v>1</v>
      </c>
      <c r="BB191" s="2" t="s">
        <v>1</v>
      </c>
      <c r="BC191" s="2" t="s">
        <v>1</v>
      </c>
      <c r="BD191" s="2" t="s">
        <v>1</v>
      </c>
      <c r="BE191" s="2" t="s">
        <v>1</v>
      </c>
      <c r="BF191" s="2" t="s">
        <v>346</v>
      </c>
      <c r="BG191" s="2" t="str">
        <f>HYPERLINK("https%3A%2F%2Fwww.webofscience.com%2Fwos%2Fwoscc%2Ffull-record%2FWOS:001024773500001","View Full Record in Web of Science")</f>
        <v>View Full Record in Web of Science</v>
      </c>
    </row>
    <row r="192" spans="1:59" ht="12.75" customHeight="1" x14ac:dyDescent="0.2">
      <c r="A192" s="2" t="s">
        <v>11</v>
      </c>
      <c r="B192" s="2" t="s">
        <v>345</v>
      </c>
      <c r="C192" s="2" t="s">
        <v>1</v>
      </c>
      <c r="D192" s="2" t="s">
        <v>1</v>
      </c>
      <c r="E192" s="2" t="s">
        <v>1</v>
      </c>
      <c r="F192" s="2" t="s">
        <v>344</v>
      </c>
      <c r="G192" s="2" t="s">
        <v>1</v>
      </c>
      <c r="H192" s="4" t="s">
        <v>343</v>
      </c>
      <c r="I192" s="2" t="s">
        <v>342</v>
      </c>
      <c r="J192" s="2" t="s">
        <v>1</v>
      </c>
      <c r="K192" s="2" t="s">
        <v>1</v>
      </c>
      <c r="L192" s="2" t="s">
        <v>1</v>
      </c>
      <c r="M192" s="2" t="s">
        <v>1</v>
      </c>
      <c r="N192" s="2" t="s">
        <v>341</v>
      </c>
      <c r="O192" s="2" t="s">
        <v>340</v>
      </c>
      <c r="P192" s="2" t="s">
        <v>1</v>
      </c>
      <c r="Q192" s="2" t="s">
        <v>1</v>
      </c>
      <c r="R192" s="2" t="s">
        <v>1</v>
      </c>
      <c r="S192" s="2" t="s">
        <v>1</v>
      </c>
      <c r="T192" s="2" t="s">
        <v>1</v>
      </c>
      <c r="U192" s="2" t="s">
        <v>1</v>
      </c>
      <c r="V192" s="2" t="s">
        <v>1</v>
      </c>
      <c r="W192" s="2" t="s">
        <v>1</v>
      </c>
      <c r="X192" s="2" t="s">
        <v>1</v>
      </c>
      <c r="Y192" s="2" t="s">
        <v>1</v>
      </c>
      <c r="Z192" s="2" t="s">
        <v>1</v>
      </c>
      <c r="AA192" s="2" t="s">
        <v>1</v>
      </c>
      <c r="AB192" s="2" t="s">
        <v>339</v>
      </c>
      <c r="AC192" s="2" t="s">
        <v>338</v>
      </c>
      <c r="AD192" s="2" t="s">
        <v>1</v>
      </c>
      <c r="AE192" s="2" t="s">
        <v>1</v>
      </c>
      <c r="AF192" s="2" t="s">
        <v>1</v>
      </c>
      <c r="AG192" s="2" t="s">
        <v>318</v>
      </c>
      <c r="AH192" s="2">
        <v>2022</v>
      </c>
      <c r="AI192" s="2">
        <v>25</v>
      </c>
      <c r="AJ192" s="2">
        <v>2</v>
      </c>
      <c r="AK192" s="2" t="s">
        <v>1</v>
      </c>
      <c r="AL192" s="2" t="s">
        <v>1</v>
      </c>
      <c r="AM192" s="2" t="s">
        <v>1</v>
      </c>
      <c r="AN192" s="2" t="s">
        <v>1</v>
      </c>
      <c r="AO192" s="2">
        <v>575</v>
      </c>
      <c r="AP192" s="2">
        <v>584</v>
      </c>
      <c r="AQ192" s="2" t="s">
        <v>1</v>
      </c>
      <c r="AR192" s="2" t="s">
        <v>337</v>
      </c>
      <c r="AS192" s="3" t="str">
        <f>HYPERLINK("http://dx.doi.org/10.1007/s11252-021-01152-0","http://dx.doi.org/10.1007/s11252-021-01152-0")</f>
        <v>http://dx.doi.org/10.1007/s11252-021-01152-0</v>
      </c>
      <c r="AT192" s="2" t="s">
        <v>1</v>
      </c>
      <c r="AU192" s="2" t="s">
        <v>31</v>
      </c>
      <c r="AV192" s="2" t="s">
        <v>1</v>
      </c>
      <c r="AW192" s="2" t="s">
        <v>1</v>
      </c>
      <c r="AX192" s="2" t="s">
        <v>1</v>
      </c>
      <c r="AY192" s="2" t="s">
        <v>1</v>
      </c>
      <c r="AZ192" s="2" t="s">
        <v>1</v>
      </c>
      <c r="BA192" s="2" t="s">
        <v>1</v>
      </c>
      <c r="BB192" s="2" t="s">
        <v>1</v>
      </c>
      <c r="BC192" s="2" t="s">
        <v>1</v>
      </c>
      <c r="BD192" s="2" t="s">
        <v>1</v>
      </c>
      <c r="BE192" s="2" t="s">
        <v>1</v>
      </c>
      <c r="BF192" s="2" t="s">
        <v>336</v>
      </c>
      <c r="BG192" s="2" t="str">
        <f>HYPERLINK("https%3A%2F%2Fwww.webofscience.com%2Fwos%2Fwoscc%2Ffull-record%2FWOS:000707685300001","View Full Record in Web of Science")</f>
        <v>View Full Record in Web of Science</v>
      </c>
    </row>
    <row r="193" spans="1:59" ht="12.75" customHeight="1" x14ac:dyDescent="0.2">
      <c r="A193" s="2" t="s">
        <v>11</v>
      </c>
      <c r="B193" s="2" t="s">
        <v>335</v>
      </c>
      <c r="C193" s="2" t="s">
        <v>1</v>
      </c>
      <c r="D193" s="2" t="s">
        <v>1</v>
      </c>
      <c r="E193" s="2" t="s">
        <v>1</v>
      </c>
      <c r="F193" s="2" t="s">
        <v>334</v>
      </c>
      <c r="G193" s="2" t="s">
        <v>1</v>
      </c>
      <c r="H193" s="4" t="s">
        <v>333</v>
      </c>
      <c r="I193" s="2" t="s">
        <v>332</v>
      </c>
      <c r="J193" s="2" t="s">
        <v>1</v>
      </c>
      <c r="K193" s="2" t="s">
        <v>1</v>
      </c>
      <c r="L193" s="2" t="s">
        <v>1</v>
      </c>
      <c r="M193" s="2" t="s">
        <v>1</v>
      </c>
      <c r="N193" s="2" t="s">
        <v>331</v>
      </c>
      <c r="O193" s="2" t="s">
        <v>330</v>
      </c>
      <c r="P193" s="2" t="s">
        <v>1</v>
      </c>
      <c r="Q193" s="2" t="s">
        <v>1</v>
      </c>
      <c r="R193" s="2" t="s">
        <v>1</v>
      </c>
      <c r="S193" s="2" t="s">
        <v>1</v>
      </c>
      <c r="T193" s="2" t="s">
        <v>1</v>
      </c>
      <c r="U193" s="2" t="s">
        <v>1</v>
      </c>
      <c r="V193" s="2" t="s">
        <v>1</v>
      </c>
      <c r="W193" s="2" t="s">
        <v>1</v>
      </c>
      <c r="X193" s="2" t="s">
        <v>1</v>
      </c>
      <c r="Y193" s="2" t="s">
        <v>1</v>
      </c>
      <c r="Z193" s="2" t="s">
        <v>1</v>
      </c>
      <c r="AA193" s="2" t="s">
        <v>1</v>
      </c>
      <c r="AB193" s="2" t="s">
        <v>208</v>
      </c>
      <c r="AC193" s="2" t="s">
        <v>207</v>
      </c>
      <c r="AD193" s="2" t="s">
        <v>1</v>
      </c>
      <c r="AE193" s="2" t="s">
        <v>1</v>
      </c>
      <c r="AF193" s="2" t="s">
        <v>1</v>
      </c>
      <c r="AG193" s="2" t="s">
        <v>329</v>
      </c>
      <c r="AH193" s="2">
        <v>2023</v>
      </c>
      <c r="AI193" s="2" t="s">
        <v>1</v>
      </c>
      <c r="AJ193" s="2" t="s">
        <v>1</v>
      </c>
      <c r="AK193" s="2" t="s">
        <v>1</v>
      </c>
      <c r="AL193" s="2" t="s">
        <v>1</v>
      </c>
      <c r="AM193" s="2" t="s">
        <v>1</v>
      </c>
      <c r="AN193" s="2" t="s">
        <v>1</v>
      </c>
      <c r="AO193" s="2" t="s">
        <v>1</v>
      </c>
      <c r="AP193" s="2" t="s">
        <v>1</v>
      </c>
      <c r="AQ193" s="2" t="s">
        <v>1</v>
      </c>
      <c r="AR193" s="2" t="s">
        <v>328</v>
      </c>
      <c r="AS193" s="3" t="str">
        <f>HYPERLINK("http://dx.doi.org/10.1080/13504509.2023.2192006","http://dx.doi.org/10.1080/13504509.2023.2192006")</f>
        <v>http://dx.doi.org/10.1080/13504509.2023.2192006</v>
      </c>
      <c r="AT193" s="2" t="s">
        <v>1</v>
      </c>
      <c r="AU193" s="2" t="s">
        <v>327</v>
      </c>
      <c r="AV193" s="2" t="s">
        <v>1</v>
      </c>
      <c r="AW193" s="2" t="s">
        <v>1</v>
      </c>
      <c r="AX193" s="2" t="s">
        <v>1</v>
      </c>
      <c r="AY193" s="2" t="s">
        <v>1</v>
      </c>
      <c r="AZ193" s="2" t="s">
        <v>1</v>
      </c>
      <c r="BA193" s="2" t="s">
        <v>1</v>
      </c>
      <c r="BB193" s="2" t="s">
        <v>1</v>
      </c>
      <c r="BC193" s="2" t="s">
        <v>1</v>
      </c>
      <c r="BD193" s="2" t="s">
        <v>1</v>
      </c>
      <c r="BE193" s="2" t="s">
        <v>1</v>
      </c>
      <c r="BF193" s="2" t="s">
        <v>326</v>
      </c>
      <c r="BG193" s="2" t="str">
        <f>HYPERLINK("https%3A%2F%2Fwww.webofscience.com%2Fwos%2Fwoscc%2Ffull-record%2FWOS:000950920400001","View Full Record in Web of Science")</f>
        <v>View Full Record in Web of Science</v>
      </c>
    </row>
    <row r="194" spans="1:59" ht="12.75" customHeight="1" x14ac:dyDescent="0.2">
      <c r="A194" s="2" t="s">
        <v>11</v>
      </c>
      <c r="B194" s="2" t="s">
        <v>325</v>
      </c>
      <c r="C194" s="2" t="s">
        <v>1</v>
      </c>
      <c r="D194" s="2" t="s">
        <v>1</v>
      </c>
      <c r="E194" s="2" t="s">
        <v>1</v>
      </c>
      <c r="F194" s="2" t="s">
        <v>324</v>
      </c>
      <c r="G194" s="2" t="s">
        <v>1</v>
      </c>
      <c r="H194" s="4" t="s">
        <v>323</v>
      </c>
      <c r="I194" s="2" t="s">
        <v>322</v>
      </c>
      <c r="J194" s="2" t="s">
        <v>1</v>
      </c>
      <c r="K194" s="2" t="s">
        <v>1</v>
      </c>
      <c r="L194" s="2" t="s">
        <v>1</v>
      </c>
      <c r="M194" s="2" t="s">
        <v>1</v>
      </c>
      <c r="N194" s="2" t="s">
        <v>321</v>
      </c>
      <c r="O194" s="2" t="s">
        <v>320</v>
      </c>
      <c r="P194" s="2" t="s">
        <v>1</v>
      </c>
      <c r="Q194" s="2" t="s">
        <v>1</v>
      </c>
      <c r="R194" s="2" t="s">
        <v>1</v>
      </c>
      <c r="S194" s="2" t="s">
        <v>1</v>
      </c>
      <c r="T194" s="2" t="s">
        <v>1</v>
      </c>
      <c r="U194" s="2" t="s">
        <v>1</v>
      </c>
      <c r="V194" s="2" t="s">
        <v>1</v>
      </c>
      <c r="W194" s="2" t="s">
        <v>1</v>
      </c>
      <c r="X194" s="2" t="s">
        <v>1</v>
      </c>
      <c r="Y194" s="2" t="s">
        <v>1</v>
      </c>
      <c r="Z194" s="2" t="s">
        <v>1</v>
      </c>
      <c r="AA194" s="2" t="s">
        <v>1</v>
      </c>
      <c r="AB194" s="2" t="s">
        <v>1</v>
      </c>
      <c r="AC194" s="2" t="s">
        <v>319</v>
      </c>
      <c r="AD194" s="2" t="s">
        <v>1</v>
      </c>
      <c r="AE194" s="2" t="s">
        <v>1</v>
      </c>
      <c r="AF194" s="2" t="s">
        <v>1</v>
      </c>
      <c r="AG194" s="2" t="s">
        <v>318</v>
      </c>
      <c r="AH194" s="2">
        <v>2022</v>
      </c>
      <c r="AI194" s="2">
        <v>4</v>
      </c>
      <c r="AJ194" s="2">
        <v>2</v>
      </c>
      <c r="AK194" s="2" t="s">
        <v>1</v>
      </c>
      <c r="AL194" s="2" t="s">
        <v>1</v>
      </c>
      <c r="AM194" s="2" t="s">
        <v>1</v>
      </c>
      <c r="AN194" s="2" t="s">
        <v>1</v>
      </c>
      <c r="AO194" s="2">
        <v>576</v>
      </c>
      <c r="AP194" s="2">
        <v>587</v>
      </c>
      <c r="AQ194" s="2" t="s">
        <v>1</v>
      </c>
      <c r="AR194" s="2" t="s">
        <v>317</v>
      </c>
      <c r="AS194" s="3" t="str">
        <f>HYPERLINK("http://dx.doi.org/10.1002/pan3.10299","http://dx.doi.org/10.1002/pan3.10299")</f>
        <v>http://dx.doi.org/10.1002/pan3.10299</v>
      </c>
      <c r="AT194" s="2" t="s">
        <v>1</v>
      </c>
      <c r="AU194" s="2" t="s">
        <v>316</v>
      </c>
      <c r="AV194" s="2" t="s">
        <v>1</v>
      </c>
      <c r="AW194" s="2" t="s">
        <v>1</v>
      </c>
      <c r="AX194" s="2" t="s">
        <v>1</v>
      </c>
      <c r="AY194" s="2" t="s">
        <v>1</v>
      </c>
      <c r="AZ194" s="2" t="s">
        <v>1</v>
      </c>
      <c r="BA194" s="2" t="s">
        <v>1</v>
      </c>
      <c r="BB194" s="2" t="s">
        <v>1</v>
      </c>
      <c r="BC194" s="2" t="s">
        <v>1</v>
      </c>
      <c r="BD194" s="2" t="s">
        <v>1</v>
      </c>
      <c r="BE194" s="2" t="s">
        <v>1</v>
      </c>
      <c r="BF194" s="2" t="s">
        <v>315</v>
      </c>
      <c r="BG194" s="2" t="str">
        <f>HYPERLINK("https%3A%2F%2Fwww.webofscience.com%2Fwos%2Fwoscc%2Ffull-record%2FWOS:000740641700001","View Full Record in Web of Science")</f>
        <v>View Full Record in Web of Science</v>
      </c>
    </row>
    <row r="195" spans="1:59" ht="12.75" customHeight="1" x14ac:dyDescent="0.2">
      <c r="A195" s="2" t="s">
        <v>11</v>
      </c>
      <c r="B195" s="2" t="s">
        <v>314</v>
      </c>
      <c r="C195" s="2" t="s">
        <v>1</v>
      </c>
      <c r="D195" s="2" t="s">
        <v>1</v>
      </c>
      <c r="E195" s="2" t="s">
        <v>1</v>
      </c>
      <c r="F195" s="2" t="s">
        <v>313</v>
      </c>
      <c r="G195" s="2" t="s">
        <v>1</v>
      </c>
      <c r="H195" s="4" t="s">
        <v>312</v>
      </c>
      <c r="I195" s="2" t="s">
        <v>311</v>
      </c>
      <c r="J195" s="2" t="s">
        <v>1</v>
      </c>
      <c r="K195" s="2" t="s">
        <v>1</v>
      </c>
      <c r="L195" s="2" t="s">
        <v>1</v>
      </c>
      <c r="M195" s="2" t="s">
        <v>1</v>
      </c>
      <c r="N195" s="2" t="s">
        <v>310</v>
      </c>
      <c r="O195" s="2" t="s">
        <v>309</v>
      </c>
      <c r="P195" s="2" t="s">
        <v>1</v>
      </c>
      <c r="Q195" s="2" t="s">
        <v>1</v>
      </c>
      <c r="R195" s="2" t="s">
        <v>1</v>
      </c>
      <c r="S195" s="2" t="s">
        <v>1</v>
      </c>
      <c r="T195" s="2" t="s">
        <v>1</v>
      </c>
      <c r="U195" s="2" t="s">
        <v>1</v>
      </c>
      <c r="V195" s="2" t="s">
        <v>1</v>
      </c>
      <c r="W195" s="2" t="s">
        <v>1</v>
      </c>
      <c r="X195" s="2" t="s">
        <v>1</v>
      </c>
      <c r="Y195" s="2" t="s">
        <v>1</v>
      </c>
      <c r="Z195" s="2" t="s">
        <v>1</v>
      </c>
      <c r="AA195" s="2" t="s">
        <v>1</v>
      </c>
      <c r="AB195" s="2" t="s">
        <v>308</v>
      </c>
      <c r="AC195" s="2" t="s">
        <v>307</v>
      </c>
      <c r="AD195" s="2" t="s">
        <v>1</v>
      </c>
      <c r="AE195" s="2" t="s">
        <v>1</v>
      </c>
      <c r="AF195" s="2" t="s">
        <v>1</v>
      </c>
      <c r="AG195" s="2" t="s">
        <v>72</v>
      </c>
      <c r="AH195" s="2">
        <v>2023</v>
      </c>
      <c r="AI195" s="2">
        <v>34</v>
      </c>
      <c r="AJ195" s="2">
        <v>3</v>
      </c>
      <c r="AK195" s="2" t="s">
        <v>1</v>
      </c>
      <c r="AL195" s="2" t="s">
        <v>1</v>
      </c>
      <c r="AM195" s="2" t="s">
        <v>1</v>
      </c>
      <c r="AN195" s="2" t="s">
        <v>1</v>
      </c>
      <c r="AO195" s="2">
        <v>641</v>
      </c>
      <c r="AP195" s="2">
        <v>653</v>
      </c>
      <c r="AQ195" s="2" t="s">
        <v>1</v>
      </c>
      <c r="AR195" s="2" t="s">
        <v>306</v>
      </c>
      <c r="AS195" s="3" t="str">
        <f>HYPERLINK("http://dx.doi.org/10.1007/s11676-022-01508-y","http://dx.doi.org/10.1007/s11676-022-01508-y")</f>
        <v>http://dx.doi.org/10.1007/s11676-022-01508-y</v>
      </c>
      <c r="AT195" s="2" t="s">
        <v>1</v>
      </c>
      <c r="AU195" s="2" t="s">
        <v>197</v>
      </c>
      <c r="AV195" s="2" t="s">
        <v>1</v>
      </c>
      <c r="AW195" s="2" t="s">
        <v>1</v>
      </c>
      <c r="AX195" s="2" t="s">
        <v>1</v>
      </c>
      <c r="AY195" s="2" t="s">
        <v>1</v>
      </c>
      <c r="AZ195" s="2" t="s">
        <v>1</v>
      </c>
      <c r="BA195" s="2" t="s">
        <v>1</v>
      </c>
      <c r="BB195" s="2" t="s">
        <v>1</v>
      </c>
      <c r="BC195" s="2" t="s">
        <v>1</v>
      </c>
      <c r="BD195" s="2" t="s">
        <v>1</v>
      </c>
      <c r="BE195" s="2" t="s">
        <v>1</v>
      </c>
      <c r="BF195" s="2" t="s">
        <v>305</v>
      </c>
      <c r="BG195" s="2" t="str">
        <f>HYPERLINK("https%3A%2F%2Fwww.webofscience.com%2Fwos%2Fwoscc%2Ffull-record%2FWOS:000825772300001","View Full Record in Web of Science")</f>
        <v>View Full Record in Web of Science</v>
      </c>
    </row>
    <row r="196" spans="1:59" ht="12.75" customHeight="1" x14ac:dyDescent="0.2">
      <c r="A196" s="2" t="s">
        <v>11</v>
      </c>
      <c r="B196" s="2" t="s">
        <v>304</v>
      </c>
      <c r="C196" s="2" t="s">
        <v>1</v>
      </c>
      <c r="D196" s="2" t="s">
        <v>1</v>
      </c>
      <c r="E196" s="2" t="s">
        <v>1</v>
      </c>
      <c r="F196" s="2" t="s">
        <v>303</v>
      </c>
      <c r="G196" s="2" t="s">
        <v>1</v>
      </c>
      <c r="H196" s="4" t="s">
        <v>302</v>
      </c>
      <c r="I196" s="2" t="s">
        <v>301</v>
      </c>
      <c r="J196" s="2" t="s">
        <v>1</v>
      </c>
      <c r="K196" s="2" t="s">
        <v>1</v>
      </c>
      <c r="L196" s="2" t="s">
        <v>1</v>
      </c>
      <c r="M196" s="2" t="s">
        <v>1</v>
      </c>
      <c r="N196" s="2" t="s">
        <v>300</v>
      </c>
      <c r="O196" s="2" t="s">
        <v>299</v>
      </c>
      <c r="P196" s="2" t="s">
        <v>1</v>
      </c>
      <c r="Q196" s="2" t="s">
        <v>1</v>
      </c>
      <c r="R196" s="2" t="s">
        <v>1</v>
      </c>
      <c r="S196" s="2" t="s">
        <v>1</v>
      </c>
      <c r="T196" s="2" t="s">
        <v>1</v>
      </c>
      <c r="U196" s="2" t="s">
        <v>1</v>
      </c>
      <c r="V196" s="2" t="s">
        <v>1</v>
      </c>
      <c r="W196" s="2" t="s">
        <v>1</v>
      </c>
      <c r="X196" s="2" t="s">
        <v>1</v>
      </c>
      <c r="Y196" s="2" t="s">
        <v>1</v>
      </c>
      <c r="Z196" s="2" t="s">
        <v>1</v>
      </c>
      <c r="AA196" s="2" t="s">
        <v>1</v>
      </c>
      <c r="AB196" s="2" t="s">
        <v>298</v>
      </c>
      <c r="AC196" s="2" t="s">
        <v>297</v>
      </c>
      <c r="AD196" s="2" t="s">
        <v>1</v>
      </c>
      <c r="AE196" s="2" t="s">
        <v>1</v>
      </c>
      <c r="AF196" s="2" t="s">
        <v>1</v>
      </c>
      <c r="AG196" s="2" t="s">
        <v>296</v>
      </c>
      <c r="AH196" s="2">
        <v>2022</v>
      </c>
      <c r="AI196" s="2">
        <v>54</v>
      </c>
      <c r="AJ196" s="2">
        <v>4</v>
      </c>
      <c r="AK196" s="2" t="s">
        <v>1</v>
      </c>
      <c r="AL196" s="2" t="s">
        <v>1</v>
      </c>
      <c r="AM196" s="2" t="s">
        <v>1</v>
      </c>
      <c r="AN196" s="2" t="s">
        <v>1</v>
      </c>
      <c r="AO196" s="2">
        <v>988</v>
      </c>
      <c r="AP196" s="2">
        <v>1002</v>
      </c>
      <c r="AQ196" s="2" t="s">
        <v>1</v>
      </c>
      <c r="AR196" s="2" t="s">
        <v>295</v>
      </c>
      <c r="AS196" s="3" t="str">
        <f>HYPERLINK("http://dx.doi.org/10.1111/btp.13123","http://dx.doi.org/10.1111/btp.13123")</f>
        <v>http://dx.doi.org/10.1111/btp.13123</v>
      </c>
      <c r="AT196" s="2" t="s">
        <v>1</v>
      </c>
      <c r="AU196" s="2" t="s">
        <v>294</v>
      </c>
      <c r="AV196" s="2" t="s">
        <v>1</v>
      </c>
      <c r="AW196" s="2" t="s">
        <v>1</v>
      </c>
      <c r="AX196" s="2" t="s">
        <v>1</v>
      </c>
      <c r="AY196" s="2" t="s">
        <v>1</v>
      </c>
      <c r="AZ196" s="2" t="s">
        <v>1</v>
      </c>
      <c r="BA196" s="2" t="s">
        <v>1</v>
      </c>
      <c r="BB196" s="2" t="s">
        <v>1</v>
      </c>
      <c r="BC196" s="2" t="s">
        <v>1</v>
      </c>
      <c r="BD196" s="2" t="s">
        <v>1</v>
      </c>
      <c r="BE196" s="2" t="s">
        <v>1</v>
      </c>
      <c r="BF196" s="2" t="s">
        <v>293</v>
      </c>
      <c r="BG196" s="2" t="str">
        <f>HYPERLINK("https%3A%2F%2Fwww.webofscience.com%2Fwos%2Fwoscc%2Ffull-record%2FWOS:000812352000001","View Full Record in Web of Science")</f>
        <v>View Full Record in Web of Science</v>
      </c>
    </row>
    <row r="197" spans="1:59" ht="12.75" customHeight="1" x14ac:dyDescent="0.2">
      <c r="A197" s="2" t="s">
        <v>11</v>
      </c>
      <c r="B197" s="2" t="s">
        <v>292</v>
      </c>
      <c r="C197" s="2" t="s">
        <v>1</v>
      </c>
      <c r="D197" s="2" t="s">
        <v>1</v>
      </c>
      <c r="E197" s="2" t="s">
        <v>1</v>
      </c>
      <c r="F197" s="2" t="s">
        <v>291</v>
      </c>
      <c r="G197" s="2" t="s">
        <v>1</v>
      </c>
      <c r="H197" s="4" t="s">
        <v>290</v>
      </c>
      <c r="I197" s="2" t="s">
        <v>289</v>
      </c>
      <c r="J197" s="2" t="s">
        <v>1</v>
      </c>
      <c r="K197" s="2" t="s">
        <v>1</v>
      </c>
      <c r="L197" s="2" t="s">
        <v>1</v>
      </c>
      <c r="M197" s="2" t="s">
        <v>1</v>
      </c>
      <c r="N197" s="2" t="s">
        <v>288</v>
      </c>
      <c r="O197" s="2" t="s">
        <v>287</v>
      </c>
      <c r="P197" s="2" t="s">
        <v>1</v>
      </c>
      <c r="Q197" s="2" t="s">
        <v>1</v>
      </c>
      <c r="R197" s="2" t="s">
        <v>1</v>
      </c>
      <c r="S197" s="2" t="s">
        <v>1</v>
      </c>
      <c r="T197" s="2" t="s">
        <v>1</v>
      </c>
      <c r="U197" s="2" t="s">
        <v>1</v>
      </c>
      <c r="V197" s="2" t="s">
        <v>1</v>
      </c>
      <c r="W197" s="2" t="s">
        <v>1</v>
      </c>
      <c r="X197" s="2" t="s">
        <v>1</v>
      </c>
      <c r="Y197" s="2" t="s">
        <v>1</v>
      </c>
      <c r="Z197" s="2" t="s">
        <v>1</v>
      </c>
      <c r="AA197" s="2" t="s">
        <v>1</v>
      </c>
      <c r="AB197" s="2" t="s">
        <v>1</v>
      </c>
      <c r="AC197" s="2" t="s">
        <v>79</v>
      </c>
      <c r="AD197" s="2" t="s">
        <v>1</v>
      </c>
      <c r="AE197" s="2" t="s">
        <v>1</v>
      </c>
      <c r="AF197" s="2" t="s">
        <v>1</v>
      </c>
      <c r="AG197" s="2" t="s">
        <v>33</v>
      </c>
      <c r="AH197" s="2">
        <v>2021</v>
      </c>
      <c r="AI197" s="2">
        <v>10</v>
      </c>
      <c r="AJ197" s="2">
        <v>12</v>
      </c>
      <c r="AK197" s="2" t="s">
        <v>1</v>
      </c>
      <c r="AL197" s="2" t="s">
        <v>1</v>
      </c>
      <c r="AM197" s="2" t="s">
        <v>1</v>
      </c>
      <c r="AN197" s="2" t="s">
        <v>1</v>
      </c>
      <c r="AO197" s="2" t="s">
        <v>1</v>
      </c>
      <c r="AP197" s="2" t="s">
        <v>1</v>
      </c>
      <c r="AQ197" s="2">
        <v>1393</v>
      </c>
      <c r="AR197" s="2" t="s">
        <v>286</v>
      </c>
      <c r="AS197" s="3" t="str">
        <f>HYPERLINK("http://dx.doi.org/10.3390/land10121393","http://dx.doi.org/10.3390/land10121393")</f>
        <v>http://dx.doi.org/10.3390/land10121393</v>
      </c>
      <c r="AT197" s="2" t="s">
        <v>1</v>
      </c>
      <c r="AU197" s="2" t="s">
        <v>1</v>
      </c>
      <c r="AV197" s="2" t="s">
        <v>1</v>
      </c>
      <c r="AW197" s="2" t="s">
        <v>1</v>
      </c>
      <c r="AX197" s="2" t="s">
        <v>1</v>
      </c>
      <c r="AY197" s="2" t="s">
        <v>1</v>
      </c>
      <c r="AZ197" s="2" t="s">
        <v>1</v>
      </c>
      <c r="BA197" s="2" t="s">
        <v>1</v>
      </c>
      <c r="BB197" s="2" t="s">
        <v>1</v>
      </c>
      <c r="BC197" s="2" t="s">
        <v>1</v>
      </c>
      <c r="BD197" s="2" t="s">
        <v>1</v>
      </c>
      <c r="BE197" s="2" t="s">
        <v>1</v>
      </c>
      <c r="BF197" s="2" t="s">
        <v>285</v>
      </c>
      <c r="BG197" s="2" t="str">
        <f>HYPERLINK("https%3A%2F%2Fwww.webofscience.com%2Fwos%2Fwoscc%2Ffull-record%2FWOS:000738637200001","View Full Record in Web of Science")</f>
        <v>View Full Record in Web of Science</v>
      </c>
    </row>
    <row r="198" spans="1:59" ht="12.75" customHeight="1" x14ac:dyDescent="0.2">
      <c r="A198" s="2" t="s">
        <v>11</v>
      </c>
      <c r="B198" s="2" t="s">
        <v>284</v>
      </c>
      <c r="C198" s="2" t="s">
        <v>1</v>
      </c>
      <c r="D198" s="2" t="s">
        <v>1</v>
      </c>
      <c r="E198" s="2" t="s">
        <v>1</v>
      </c>
      <c r="F198" s="2" t="s">
        <v>283</v>
      </c>
      <c r="G198" s="2" t="s">
        <v>1</v>
      </c>
      <c r="H198" s="4" t="s">
        <v>282</v>
      </c>
      <c r="I198" s="2" t="s">
        <v>281</v>
      </c>
      <c r="J198" s="2" t="s">
        <v>1</v>
      </c>
      <c r="K198" s="2" t="s">
        <v>1</v>
      </c>
      <c r="L198" s="2" t="s">
        <v>1</v>
      </c>
      <c r="M198" s="2" t="s">
        <v>1</v>
      </c>
      <c r="N198" s="2" t="s">
        <v>280</v>
      </c>
      <c r="O198" s="2" t="s">
        <v>279</v>
      </c>
      <c r="P198" s="2" t="s">
        <v>1</v>
      </c>
      <c r="Q198" s="2" t="s">
        <v>1</v>
      </c>
      <c r="R198" s="2" t="s">
        <v>1</v>
      </c>
      <c r="S198" s="2" t="s">
        <v>1</v>
      </c>
      <c r="T198" s="2" t="s">
        <v>1</v>
      </c>
      <c r="U198" s="2" t="s">
        <v>1</v>
      </c>
      <c r="V198" s="2" t="s">
        <v>1</v>
      </c>
      <c r="W198" s="2" t="s">
        <v>1</v>
      </c>
      <c r="X198" s="2" t="s">
        <v>1</v>
      </c>
      <c r="Y198" s="2" t="s">
        <v>1</v>
      </c>
      <c r="Z198" s="2" t="s">
        <v>1</v>
      </c>
      <c r="AA198" s="2" t="s">
        <v>1</v>
      </c>
      <c r="AB198" s="2" t="s">
        <v>278</v>
      </c>
      <c r="AC198" s="2" t="s">
        <v>277</v>
      </c>
      <c r="AD198" s="2" t="s">
        <v>1</v>
      </c>
      <c r="AE198" s="2" t="s">
        <v>1</v>
      </c>
      <c r="AF198" s="2" t="s">
        <v>1</v>
      </c>
      <c r="AG198" s="2" t="s">
        <v>276</v>
      </c>
      <c r="AH198" s="2">
        <v>2021</v>
      </c>
      <c r="AI198" s="2">
        <v>7</v>
      </c>
      <c r="AJ198" s="2">
        <v>2</v>
      </c>
      <c r="AK198" s="2" t="s">
        <v>1</v>
      </c>
      <c r="AL198" s="2" t="s">
        <v>1</v>
      </c>
      <c r="AM198" s="2" t="s">
        <v>1</v>
      </c>
      <c r="AN198" s="2" t="s">
        <v>1</v>
      </c>
      <c r="AO198" s="2">
        <v>693</v>
      </c>
      <c r="AP198" s="2">
        <v>715</v>
      </c>
      <c r="AQ198" s="2" t="s">
        <v>1</v>
      </c>
      <c r="AR198" s="2" t="s">
        <v>275</v>
      </c>
      <c r="AS198" s="3" t="str">
        <f>HYPERLINK("http://dx.doi.org/10.5194/soil-7-693-2021","http://dx.doi.org/10.5194/soil-7-693-2021")</f>
        <v>http://dx.doi.org/10.5194/soil-7-693-2021</v>
      </c>
      <c r="AT198" s="2" t="s">
        <v>1</v>
      </c>
      <c r="AU198" s="2" t="s">
        <v>1</v>
      </c>
      <c r="AV198" s="2" t="s">
        <v>1</v>
      </c>
      <c r="AW198" s="2" t="s">
        <v>1</v>
      </c>
      <c r="AX198" s="2" t="s">
        <v>1</v>
      </c>
      <c r="AY198" s="2" t="s">
        <v>1</v>
      </c>
      <c r="AZ198" s="2" t="s">
        <v>1</v>
      </c>
      <c r="BA198" s="2" t="s">
        <v>1</v>
      </c>
      <c r="BB198" s="2" t="s">
        <v>1</v>
      </c>
      <c r="BC198" s="2" t="s">
        <v>1</v>
      </c>
      <c r="BD198" s="2" t="s">
        <v>1</v>
      </c>
      <c r="BE198" s="2" t="s">
        <v>1</v>
      </c>
      <c r="BF198" s="2" t="s">
        <v>274</v>
      </c>
      <c r="BG198" s="2" t="str">
        <f>HYPERLINK("https%3A%2F%2Fwww.webofscience.com%2Fwos%2Fwoscc%2Ffull-record%2FWOS:000711540900001","View Full Record in Web of Science")</f>
        <v>View Full Record in Web of Science</v>
      </c>
    </row>
    <row r="199" spans="1:59" ht="12.75" customHeight="1" x14ac:dyDescent="0.2">
      <c r="A199" s="2" t="s">
        <v>11</v>
      </c>
      <c r="B199" s="2" t="s">
        <v>273</v>
      </c>
      <c r="C199" s="2" t="s">
        <v>1</v>
      </c>
      <c r="D199" s="2" t="s">
        <v>1</v>
      </c>
      <c r="E199" s="2" t="s">
        <v>1</v>
      </c>
      <c r="F199" s="2" t="s">
        <v>272</v>
      </c>
      <c r="G199" s="2" t="s">
        <v>1</v>
      </c>
      <c r="H199" s="4" t="s">
        <v>271</v>
      </c>
      <c r="I199" s="2" t="s">
        <v>270</v>
      </c>
      <c r="J199" s="2" t="s">
        <v>1</v>
      </c>
      <c r="K199" s="2" t="s">
        <v>1</v>
      </c>
      <c r="L199" s="2" t="s">
        <v>1</v>
      </c>
      <c r="M199" s="2" t="s">
        <v>1</v>
      </c>
      <c r="N199" s="2" t="s">
        <v>1</v>
      </c>
      <c r="O199" s="2" t="s">
        <v>1</v>
      </c>
      <c r="P199" s="2" t="s">
        <v>1</v>
      </c>
      <c r="Q199" s="2" t="s">
        <v>1</v>
      </c>
      <c r="R199" s="2" t="s">
        <v>1</v>
      </c>
      <c r="S199" s="2" t="s">
        <v>1</v>
      </c>
      <c r="T199" s="2" t="s">
        <v>1</v>
      </c>
      <c r="U199" s="2" t="s">
        <v>1</v>
      </c>
      <c r="V199" s="2" t="s">
        <v>1</v>
      </c>
      <c r="W199" s="2" t="s">
        <v>1</v>
      </c>
      <c r="X199" s="2" t="s">
        <v>1</v>
      </c>
      <c r="Y199" s="2" t="s">
        <v>1</v>
      </c>
      <c r="Z199" s="2" t="s">
        <v>1</v>
      </c>
      <c r="AA199" s="2" t="s">
        <v>1</v>
      </c>
      <c r="AB199" s="2" t="s">
        <v>269</v>
      </c>
      <c r="AC199" s="2" t="s">
        <v>268</v>
      </c>
      <c r="AD199" s="2" t="s">
        <v>1</v>
      </c>
      <c r="AE199" s="2" t="s">
        <v>1</v>
      </c>
      <c r="AF199" s="2" t="s">
        <v>1</v>
      </c>
      <c r="AG199" s="2" t="s">
        <v>267</v>
      </c>
      <c r="AH199" s="2">
        <v>2023</v>
      </c>
      <c r="AI199" s="2" t="s">
        <v>1</v>
      </c>
      <c r="AJ199" s="2" t="s">
        <v>1</v>
      </c>
      <c r="AK199" s="2" t="s">
        <v>1</v>
      </c>
      <c r="AL199" s="2" t="s">
        <v>1</v>
      </c>
      <c r="AM199" s="2" t="s">
        <v>1</v>
      </c>
      <c r="AN199" s="2" t="s">
        <v>1</v>
      </c>
      <c r="AO199" s="2" t="s">
        <v>1</v>
      </c>
      <c r="AP199" s="2" t="s">
        <v>1</v>
      </c>
      <c r="AQ199" s="2" t="s">
        <v>1</v>
      </c>
      <c r="AR199" s="2" t="s">
        <v>266</v>
      </c>
      <c r="AS199" s="3" t="str">
        <f>HYPERLINK("http://dx.doi.org/10.1002/sd.2627","http://dx.doi.org/10.1002/sd.2627")</f>
        <v>http://dx.doi.org/10.1002/sd.2627</v>
      </c>
      <c r="AT199" s="2" t="s">
        <v>1</v>
      </c>
      <c r="AU199" s="2" t="s">
        <v>123</v>
      </c>
      <c r="AV199" s="2" t="s">
        <v>1</v>
      </c>
      <c r="AW199" s="2" t="s">
        <v>1</v>
      </c>
      <c r="AX199" s="2" t="s">
        <v>1</v>
      </c>
      <c r="AY199" s="2" t="s">
        <v>1</v>
      </c>
      <c r="AZ199" s="2" t="s">
        <v>1</v>
      </c>
      <c r="BA199" s="2" t="s">
        <v>1</v>
      </c>
      <c r="BB199" s="2" t="s">
        <v>1</v>
      </c>
      <c r="BC199" s="2" t="s">
        <v>1</v>
      </c>
      <c r="BD199" s="2" t="s">
        <v>1</v>
      </c>
      <c r="BE199" s="2" t="s">
        <v>1</v>
      </c>
      <c r="BF199" s="2" t="s">
        <v>265</v>
      </c>
      <c r="BG199" s="2" t="str">
        <f>HYPERLINK("https%3A%2F%2Fwww.webofscience.com%2Fwos%2Fwoscc%2Ffull-record%2FWOS:001007071000001","View Full Record in Web of Science")</f>
        <v>View Full Record in Web of Science</v>
      </c>
    </row>
    <row r="200" spans="1:59" ht="12.75" customHeight="1" x14ac:dyDescent="0.2">
      <c r="A200" s="2" t="s">
        <v>11</v>
      </c>
      <c r="B200" s="2" t="s">
        <v>264</v>
      </c>
      <c r="C200" s="2" t="s">
        <v>1</v>
      </c>
      <c r="D200" s="2" t="s">
        <v>1</v>
      </c>
      <c r="E200" s="2" t="s">
        <v>1</v>
      </c>
      <c r="F200" s="2" t="s">
        <v>263</v>
      </c>
      <c r="G200" s="2" t="s">
        <v>1</v>
      </c>
      <c r="H200" s="4" t="s">
        <v>262</v>
      </c>
      <c r="I200" s="2" t="s">
        <v>261</v>
      </c>
      <c r="J200" s="2" t="s">
        <v>1</v>
      </c>
      <c r="K200" s="2" t="s">
        <v>1</v>
      </c>
      <c r="L200" s="2" t="s">
        <v>1</v>
      </c>
      <c r="M200" s="2" t="s">
        <v>1</v>
      </c>
      <c r="N200" s="2" t="s">
        <v>260</v>
      </c>
      <c r="O200" s="2" t="s">
        <v>259</v>
      </c>
      <c r="P200" s="2" t="s">
        <v>1</v>
      </c>
      <c r="Q200" s="2" t="s">
        <v>1</v>
      </c>
      <c r="R200" s="2" t="s">
        <v>1</v>
      </c>
      <c r="S200" s="2" t="s">
        <v>1</v>
      </c>
      <c r="T200" s="2" t="s">
        <v>1</v>
      </c>
      <c r="U200" s="2" t="s">
        <v>1</v>
      </c>
      <c r="V200" s="2" t="s">
        <v>1</v>
      </c>
      <c r="W200" s="2" t="s">
        <v>1</v>
      </c>
      <c r="X200" s="2" t="s">
        <v>1</v>
      </c>
      <c r="Y200" s="2" t="s">
        <v>1</v>
      </c>
      <c r="Z200" s="2" t="s">
        <v>1</v>
      </c>
      <c r="AA200" s="2" t="s">
        <v>1</v>
      </c>
      <c r="AB200" s="2" t="s">
        <v>258</v>
      </c>
      <c r="AC200" s="2" t="s">
        <v>257</v>
      </c>
      <c r="AD200" s="2" t="s">
        <v>1</v>
      </c>
      <c r="AE200" s="2" t="s">
        <v>1</v>
      </c>
      <c r="AF200" s="2" t="s">
        <v>1</v>
      </c>
      <c r="AG200" s="2" t="s">
        <v>256</v>
      </c>
      <c r="AH200" s="2">
        <v>2021</v>
      </c>
      <c r="AI200" s="2">
        <v>30</v>
      </c>
      <c r="AJ200" s="2">
        <v>4</v>
      </c>
      <c r="AK200" s="2" t="s">
        <v>1</v>
      </c>
      <c r="AL200" s="2" t="s">
        <v>1</v>
      </c>
      <c r="AM200" s="2" t="s">
        <v>1</v>
      </c>
      <c r="AN200" s="2" t="s">
        <v>1</v>
      </c>
      <c r="AO200" s="2">
        <v>287</v>
      </c>
      <c r="AP200" s="2">
        <v>303</v>
      </c>
      <c r="AQ200" s="2" t="s">
        <v>1</v>
      </c>
      <c r="AR200" s="2" t="s">
        <v>255</v>
      </c>
      <c r="AS200" s="3" t="str">
        <f>HYPERLINK("http://dx.doi.org/10.1080/14728028.2021.1998797","http://dx.doi.org/10.1080/14728028.2021.1998797")</f>
        <v>http://dx.doi.org/10.1080/14728028.2021.1998797</v>
      </c>
      <c r="AT200" s="2" t="s">
        <v>1</v>
      </c>
      <c r="AU200" s="2" t="s">
        <v>254</v>
      </c>
      <c r="AV200" s="2" t="s">
        <v>1</v>
      </c>
      <c r="AW200" s="2" t="s">
        <v>1</v>
      </c>
      <c r="AX200" s="2" t="s">
        <v>1</v>
      </c>
      <c r="AY200" s="2" t="s">
        <v>1</v>
      </c>
      <c r="AZ200" s="2" t="s">
        <v>1</v>
      </c>
      <c r="BA200" s="2" t="s">
        <v>1</v>
      </c>
      <c r="BB200" s="2" t="s">
        <v>1</v>
      </c>
      <c r="BC200" s="2" t="s">
        <v>1</v>
      </c>
      <c r="BD200" s="2" t="s">
        <v>1</v>
      </c>
      <c r="BE200" s="2" t="s">
        <v>1</v>
      </c>
      <c r="BF200" s="2" t="s">
        <v>253</v>
      </c>
      <c r="BG200" s="2" t="str">
        <f>HYPERLINK("https%3A%2F%2Fwww.webofscience.com%2Fwos%2Fwoscc%2Ffull-record%2FWOS:000718231800001","View Full Record in Web of Science")</f>
        <v>View Full Record in Web of Science</v>
      </c>
    </row>
    <row r="201" spans="1:59" ht="12.75" customHeight="1" x14ac:dyDescent="0.2">
      <c r="A201" s="2" t="s">
        <v>11</v>
      </c>
      <c r="B201" s="2" t="s">
        <v>252</v>
      </c>
      <c r="C201" s="2" t="s">
        <v>1</v>
      </c>
      <c r="D201" s="2" t="s">
        <v>1</v>
      </c>
      <c r="E201" s="2" t="s">
        <v>1</v>
      </c>
      <c r="F201" s="2" t="s">
        <v>251</v>
      </c>
      <c r="G201" s="2" t="s">
        <v>1</v>
      </c>
      <c r="H201" s="4" t="s">
        <v>250</v>
      </c>
      <c r="I201" s="2" t="s">
        <v>249</v>
      </c>
      <c r="J201" s="2" t="s">
        <v>1</v>
      </c>
      <c r="K201" s="2" t="s">
        <v>1</v>
      </c>
      <c r="L201" s="2" t="s">
        <v>1</v>
      </c>
      <c r="M201" s="2" t="s">
        <v>1</v>
      </c>
      <c r="N201" s="2" t="s">
        <v>248</v>
      </c>
      <c r="O201" s="2" t="s">
        <v>247</v>
      </c>
      <c r="P201" s="2" t="s">
        <v>1</v>
      </c>
      <c r="Q201" s="2" t="s">
        <v>1</v>
      </c>
      <c r="R201" s="2" t="s">
        <v>1</v>
      </c>
      <c r="S201" s="2" t="s">
        <v>1</v>
      </c>
      <c r="T201" s="2" t="s">
        <v>1</v>
      </c>
      <c r="U201" s="2" t="s">
        <v>1</v>
      </c>
      <c r="V201" s="2" t="s">
        <v>1</v>
      </c>
      <c r="W201" s="2" t="s">
        <v>1</v>
      </c>
      <c r="X201" s="2" t="s">
        <v>1</v>
      </c>
      <c r="Y201" s="2" t="s">
        <v>1</v>
      </c>
      <c r="Z201" s="2" t="s">
        <v>1</v>
      </c>
      <c r="AA201" s="2" t="s">
        <v>1</v>
      </c>
      <c r="AB201" s="2" t="s">
        <v>246</v>
      </c>
      <c r="AC201" s="2" t="s">
        <v>245</v>
      </c>
      <c r="AD201" s="2" t="s">
        <v>1</v>
      </c>
      <c r="AE201" s="2" t="s">
        <v>1</v>
      </c>
      <c r="AF201" s="2" t="s">
        <v>1</v>
      </c>
      <c r="AG201" s="2" t="s">
        <v>44</v>
      </c>
      <c r="AH201" s="2">
        <v>2022</v>
      </c>
      <c r="AI201" s="2">
        <v>194</v>
      </c>
      <c r="AJ201" s="2">
        <v>11</v>
      </c>
      <c r="AK201" s="2" t="s">
        <v>1</v>
      </c>
      <c r="AL201" s="2" t="s">
        <v>1</v>
      </c>
      <c r="AM201" s="2" t="s">
        <v>1</v>
      </c>
      <c r="AN201" s="2" t="s">
        <v>1</v>
      </c>
      <c r="AO201" s="2" t="s">
        <v>1</v>
      </c>
      <c r="AP201" s="2" t="s">
        <v>1</v>
      </c>
      <c r="AQ201" s="2">
        <v>838</v>
      </c>
      <c r="AR201" s="2" t="s">
        <v>244</v>
      </c>
      <c r="AS201" s="3" t="str">
        <f>HYPERLINK("http://dx.doi.org/10.1007/s10661-022-10516-8","http://dx.doi.org/10.1007/s10661-022-10516-8")</f>
        <v>http://dx.doi.org/10.1007/s10661-022-10516-8</v>
      </c>
      <c r="AT201" s="2" t="s">
        <v>1</v>
      </c>
      <c r="AU201" s="2" t="s">
        <v>1</v>
      </c>
      <c r="AV201" s="2" t="s">
        <v>1</v>
      </c>
      <c r="AW201" s="2" t="s">
        <v>1</v>
      </c>
      <c r="AX201" s="2" t="s">
        <v>1</v>
      </c>
      <c r="AY201" s="2" t="s">
        <v>1</v>
      </c>
      <c r="AZ201" s="2" t="s">
        <v>1</v>
      </c>
      <c r="BA201" s="2">
        <v>36169751</v>
      </c>
      <c r="BB201" s="2" t="s">
        <v>1</v>
      </c>
      <c r="BC201" s="2" t="s">
        <v>1</v>
      </c>
      <c r="BD201" s="2" t="s">
        <v>1</v>
      </c>
      <c r="BE201" s="2" t="s">
        <v>1</v>
      </c>
      <c r="BF201" s="2" t="s">
        <v>243</v>
      </c>
      <c r="BG201" s="2" t="str">
        <f>HYPERLINK("https%3A%2F%2Fwww.webofscience.com%2Fwos%2Fwoscc%2Ffull-record%2FWOS:000861477900001","View Full Record in Web of Science")</f>
        <v>View Full Record in Web of Science</v>
      </c>
    </row>
    <row r="202" spans="1:59" ht="12.75" customHeight="1" x14ac:dyDescent="0.2">
      <c r="A202" s="2" t="s">
        <v>11</v>
      </c>
      <c r="B202" s="2" t="s">
        <v>242</v>
      </c>
      <c r="C202" s="2" t="s">
        <v>1</v>
      </c>
      <c r="D202" s="2" t="s">
        <v>1</v>
      </c>
      <c r="E202" s="2" t="s">
        <v>1</v>
      </c>
      <c r="F202" s="2" t="s">
        <v>241</v>
      </c>
      <c r="G202" s="2" t="s">
        <v>1</v>
      </c>
      <c r="H202" s="4" t="s">
        <v>240</v>
      </c>
      <c r="I202" s="2" t="s">
        <v>239</v>
      </c>
      <c r="J202" s="2" t="s">
        <v>1</v>
      </c>
      <c r="K202" s="2" t="s">
        <v>1</v>
      </c>
      <c r="L202" s="2" t="s">
        <v>1</v>
      </c>
      <c r="M202" s="2" t="s">
        <v>1</v>
      </c>
      <c r="N202" s="2" t="s">
        <v>238</v>
      </c>
      <c r="O202" s="2" t="s">
        <v>237</v>
      </c>
      <c r="P202" s="2" t="s">
        <v>1</v>
      </c>
      <c r="Q202" s="2" t="s">
        <v>1</v>
      </c>
      <c r="R202" s="2" t="s">
        <v>1</v>
      </c>
      <c r="S202" s="2" t="s">
        <v>1</v>
      </c>
      <c r="T202" s="2" t="s">
        <v>1</v>
      </c>
      <c r="U202" s="2" t="s">
        <v>1</v>
      </c>
      <c r="V202" s="2" t="s">
        <v>1</v>
      </c>
      <c r="W202" s="2" t="s">
        <v>1</v>
      </c>
      <c r="X202" s="2" t="s">
        <v>1</v>
      </c>
      <c r="Y202" s="2" t="s">
        <v>1</v>
      </c>
      <c r="Z202" s="2" t="s">
        <v>1</v>
      </c>
      <c r="AA202" s="2" t="s">
        <v>1</v>
      </c>
      <c r="AB202" s="2" t="s">
        <v>1</v>
      </c>
      <c r="AC202" s="2" t="s">
        <v>236</v>
      </c>
      <c r="AD202" s="2" t="s">
        <v>1</v>
      </c>
      <c r="AE202" s="2" t="s">
        <v>1</v>
      </c>
      <c r="AF202" s="2" t="s">
        <v>1</v>
      </c>
      <c r="AG202" s="2" t="s">
        <v>235</v>
      </c>
      <c r="AH202" s="2">
        <v>2022</v>
      </c>
      <c r="AI202" s="2">
        <v>13</v>
      </c>
      <c r="AJ202" s="2">
        <v>2</v>
      </c>
      <c r="AK202" s="2" t="s">
        <v>1</v>
      </c>
      <c r="AL202" s="2" t="s">
        <v>1</v>
      </c>
      <c r="AM202" s="2" t="s">
        <v>1</v>
      </c>
      <c r="AN202" s="2" t="s">
        <v>1</v>
      </c>
      <c r="AO202" s="2" t="s">
        <v>1</v>
      </c>
      <c r="AP202" s="2" t="s">
        <v>1</v>
      </c>
      <c r="AQ202" s="2">
        <v>297</v>
      </c>
      <c r="AR202" s="2" t="s">
        <v>234</v>
      </c>
      <c r="AS202" s="3" t="str">
        <f>HYPERLINK("http://dx.doi.org/10.3390/f13020297","http://dx.doi.org/10.3390/f13020297")</f>
        <v>http://dx.doi.org/10.3390/f13020297</v>
      </c>
      <c r="AT202" s="2" t="s">
        <v>1</v>
      </c>
      <c r="AU202" s="2" t="s">
        <v>1</v>
      </c>
      <c r="AV202" s="2" t="s">
        <v>1</v>
      </c>
      <c r="AW202" s="2" t="s">
        <v>1</v>
      </c>
      <c r="AX202" s="2" t="s">
        <v>1</v>
      </c>
      <c r="AY202" s="2" t="s">
        <v>1</v>
      </c>
      <c r="AZ202" s="2" t="s">
        <v>1</v>
      </c>
      <c r="BA202" s="2" t="s">
        <v>1</v>
      </c>
      <c r="BB202" s="2" t="s">
        <v>1</v>
      </c>
      <c r="BC202" s="2" t="s">
        <v>1</v>
      </c>
      <c r="BD202" s="2" t="s">
        <v>1</v>
      </c>
      <c r="BE202" s="2" t="s">
        <v>1</v>
      </c>
      <c r="BF202" s="2" t="s">
        <v>233</v>
      </c>
      <c r="BG202" s="2" t="str">
        <f>HYPERLINK("https%3A%2F%2Fwww.webofscience.com%2Fwos%2Fwoscc%2Ffull-record%2FWOS:000850373300001","View Full Record in Web of Science")</f>
        <v>View Full Record in Web of Science</v>
      </c>
    </row>
    <row r="203" spans="1:59" ht="12.75" customHeight="1" x14ac:dyDescent="0.2">
      <c r="A203" s="2" t="s">
        <v>11</v>
      </c>
      <c r="B203" s="2" t="s">
        <v>232</v>
      </c>
      <c r="C203" s="2" t="s">
        <v>1</v>
      </c>
      <c r="D203" s="2" t="s">
        <v>1</v>
      </c>
      <c r="E203" s="2" t="s">
        <v>1</v>
      </c>
      <c r="F203" s="2" t="s">
        <v>231</v>
      </c>
      <c r="G203" s="2" t="s">
        <v>1</v>
      </c>
      <c r="H203" s="4" t="s">
        <v>230</v>
      </c>
      <c r="I203" s="2" t="s">
        <v>229</v>
      </c>
      <c r="J203" s="2" t="s">
        <v>1</v>
      </c>
      <c r="K203" s="2" t="s">
        <v>1</v>
      </c>
      <c r="L203" s="2" t="s">
        <v>1</v>
      </c>
      <c r="M203" s="2" t="s">
        <v>1</v>
      </c>
      <c r="N203" s="2" t="s">
        <v>1</v>
      </c>
      <c r="O203" s="2" t="s">
        <v>1</v>
      </c>
      <c r="P203" s="2" t="s">
        <v>1</v>
      </c>
      <c r="Q203" s="2" t="s">
        <v>1</v>
      </c>
      <c r="R203" s="2" t="s">
        <v>1</v>
      </c>
      <c r="S203" s="2" t="s">
        <v>1</v>
      </c>
      <c r="T203" s="2" t="s">
        <v>1</v>
      </c>
      <c r="U203" s="2" t="s">
        <v>1</v>
      </c>
      <c r="V203" s="2" t="s">
        <v>1</v>
      </c>
      <c r="W203" s="2" t="s">
        <v>1</v>
      </c>
      <c r="X203" s="2" t="s">
        <v>1</v>
      </c>
      <c r="Y203" s="2" t="s">
        <v>1</v>
      </c>
      <c r="Z203" s="2" t="s">
        <v>1</v>
      </c>
      <c r="AA203" s="2" t="s">
        <v>1</v>
      </c>
      <c r="AB203" s="2" t="s">
        <v>228</v>
      </c>
      <c r="AC203" s="2" t="s">
        <v>227</v>
      </c>
      <c r="AD203" s="2" t="s">
        <v>1</v>
      </c>
      <c r="AE203" s="2" t="s">
        <v>1</v>
      </c>
      <c r="AF203" s="2" t="s">
        <v>1</v>
      </c>
      <c r="AG203" s="2" t="s">
        <v>226</v>
      </c>
      <c r="AH203" s="2">
        <v>2022</v>
      </c>
      <c r="AI203" s="2" t="s">
        <v>1</v>
      </c>
      <c r="AJ203" s="2" t="s">
        <v>1</v>
      </c>
      <c r="AK203" s="2" t="s">
        <v>1</v>
      </c>
      <c r="AL203" s="2" t="s">
        <v>1</v>
      </c>
      <c r="AM203" s="2" t="s">
        <v>1</v>
      </c>
      <c r="AN203" s="2" t="s">
        <v>1</v>
      </c>
      <c r="AO203" s="2" t="s">
        <v>1</v>
      </c>
      <c r="AP203" s="2" t="s">
        <v>1</v>
      </c>
      <c r="AQ203" s="2" t="s">
        <v>225</v>
      </c>
      <c r="AR203" s="2" t="s">
        <v>224</v>
      </c>
      <c r="AS203" s="3" t="str">
        <f>HYPERLINK("http://dx.doi.org/10.1017/S0266467422000402","http://dx.doi.org/10.1017/S0266467422000402")</f>
        <v>http://dx.doi.org/10.1017/S0266467422000402</v>
      </c>
      <c r="AT203" s="2" t="s">
        <v>1</v>
      </c>
      <c r="AU203" s="2" t="s">
        <v>223</v>
      </c>
      <c r="AV203" s="2" t="s">
        <v>1</v>
      </c>
      <c r="AW203" s="2" t="s">
        <v>1</v>
      </c>
      <c r="AX203" s="2" t="s">
        <v>1</v>
      </c>
      <c r="AY203" s="2" t="s">
        <v>1</v>
      </c>
      <c r="AZ203" s="2" t="s">
        <v>1</v>
      </c>
      <c r="BA203" s="2" t="s">
        <v>1</v>
      </c>
      <c r="BB203" s="2" t="s">
        <v>1</v>
      </c>
      <c r="BC203" s="2" t="s">
        <v>1</v>
      </c>
      <c r="BD203" s="2" t="s">
        <v>1</v>
      </c>
      <c r="BE203" s="2" t="s">
        <v>1</v>
      </c>
      <c r="BF203" s="2" t="s">
        <v>222</v>
      </c>
      <c r="BG203" s="2" t="str">
        <f>HYPERLINK("https%3A%2F%2Fwww.webofscience.com%2Fwos%2Fwoscc%2Ffull-record%2FWOS:000865971400001","View Full Record in Web of Science")</f>
        <v>View Full Record in Web of Science</v>
      </c>
    </row>
    <row r="204" spans="1:59" ht="12.75" customHeight="1" x14ac:dyDescent="0.2">
      <c r="A204" s="2" t="s">
        <v>11</v>
      </c>
      <c r="B204" s="2" t="s">
        <v>221</v>
      </c>
      <c r="C204" s="2" t="s">
        <v>1</v>
      </c>
      <c r="D204" s="2" t="s">
        <v>1</v>
      </c>
      <c r="E204" s="2" t="s">
        <v>1</v>
      </c>
      <c r="F204" s="2" t="s">
        <v>220</v>
      </c>
      <c r="G204" s="2" t="s">
        <v>1</v>
      </c>
      <c r="H204" s="4" t="s">
        <v>219</v>
      </c>
      <c r="I204" s="2" t="s">
        <v>218</v>
      </c>
      <c r="J204" s="2" t="s">
        <v>1</v>
      </c>
      <c r="K204" s="2" t="s">
        <v>1</v>
      </c>
      <c r="L204" s="2" t="s">
        <v>1</v>
      </c>
      <c r="M204" s="2" t="s">
        <v>1</v>
      </c>
      <c r="N204" s="2" t="s">
        <v>217</v>
      </c>
      <c r="O204" s="2" t="s">
        <v>216</v>
      </c>
      <c r="P204" s="2" t="s">
        <v>1</v>
      </c>
      <c r="Q204" s="2" t="s">
        <v>1</v>
      </c>
      <c r="R204" s="2" t="s">
        <v>1</v>
      </c>
      <c r="S204" s="2" t="s">
        <v>1</v>
      </c>
      <c r="T204" s="2" t="s">
        <v>1</v>
      </c>
      <c r="U204" s="2" t="s">
        <v>1</v>
      </c>
      <c r="V204" s="2" t="s">
        <v>1</v>
      </c>
      <c r="W204" s="2" t="s">
        <v>1</v>
      </c>
      <c r="X204" s="2" t="s">
        <v>1</v>
      </c>
      <c r="Y204" s="2" t="s">
        <v>1</v>
      </c>
      <c r="Z204" s="2" t="s">
        <v>1</v>
      </c>
      <c r="AA204" s="2" t="s">
        <v>1</v>
      </c>
      <c r="AB204" s="2" t="s">
        <v>35</v>
      </c>
      <c r="AC204" s="2" t="s">
        <v>34</v>
      </c>
      <c r="AD204" s="2" t="s">
        <v>1</v>
      </c>
      <c r="AE204" s="2" t="s">
        <v>1</v>
      </c>
      <c r="AF204" s="2" t="s">
        <v>1</v>
      </c>
      <c r="AG204" s="2" t="s">
        <v>188</v>
      </c>
      <c r="AH204" s="2">
        <v>2022</v>
      </c>
      <c r="AI204" s="2">
        <v>141</v>
      </c>
      <c r="AJ204" s="2" t="s">
        <v>1</v>
      </c>
      <c r="AK204" s="2" t="s">
        <v>1</v>
      </c>
      <c r="AL204" s="2" t="s">
        <v>1</v>
      </c>
      <c r="AM204" s="2" t="s">
        <v>1</v>
      </c>
      <c r="AN204" s="2" t="s">
        <v>1</v>
      </c>
      <c r="AO204" s="2" t="s">
        <v>1</v>
      </c>
      <c r="AP204" s="2" t="s">
        <v>1</v>
      </c>
      <c r="AQ204" s="2">
        <v>102761</v>
      </c>
      <c r="AR204" s="2" t="s">
        <v>215</v>
      </c>
      <c r="AS204" s="3" t="str">
        <f>HYPERLINK("http://dx.doi.org/10.1016/j.forpol.2022.102761","http://dx.doi.org/10.1016/j.forpol.2022.102761")</f>
        <v>http://dx.doi.org/10.1016/j.forpol.2022.102761</v>
      </c>
      <c r="AT204" s="2" t="s">
        <v>1</v>
      </c>
      <c r="AU204" s="2" t="s">
        <v>1</v>
      </c>
      <c r="AV204" s="2" t="s">
        <v>1</v>
      </c>
      <c r="AW204" s="2" t="s">
        <v>1</v>
      </c>
      <c r="AX204" s="2" t="s">
        <v>1</v>
      </c>
      <c r="AY204" s="2" t="s">
        <v>1</v>
      </c>
      <c r="AZ204" s="2" t="s">
        <v>1</v>
      </c>
      <c r="BA204" s="2" t="s">
        <v>1</v>
      </c>
      <c r="BB204" s="2" t="s">
        <v>1</v>
      </c>
      <c r="BC204" s="2" t="s">
        <v>1</v>
      </c>
      <c r="BD204" s="2" t="s">
        <v>1</v>
      </c>
      <c r="BE204" s="2" t="s">
        <v>1</v>
      </c>
      <c r="BF204" s="2" t="s">
        <v>214</v>
      </c>
      <c r="BG204" s="2" t="str">
        <f>HYPERLINK("https%3A%2F%2Fwww.webofscience.com%2Fwos%2Fwoscc%2Ffull-record%2FWOS:000974292900003","View Full Record in Web of Science")</f>
        <v>View Full Record in Web of Science</v>
      </c>
    </row>
    <row r="205" spans="1:59" ht="12.75" customHeight="1" x14ac:dyDescent="0.2">
      <c r="A205" s="2" t="s">
        <v>11</v>
      </c>
      <c r="B205" s="2" t="s">
        <v>213</v>
      </c>
      <c r="C205" s="2" t="s">
        <v>1</v>
      </c>
      <c r="D205" s="2" t="s">
        <v>1</v>
      </c>
      <c r="E205" s="2" t="s">
        <v>1</v>
      </c>
      <c r="F205" s="2" t="s">
        <v>212</v>
      </c>
      <c r="G205" s="2" t="s">
        <v>1</v>
      </c>
      <c r="H205" s="4" t="s">
        <v>211</v>
      </c>
      <c r="I205" s="2" t="s">
        <v>210</v>
      </c>
      <c r="J205" s="2" t="s">
        <v>1</v>
      </c>
      <c r="K205" s="2" t="s">
        <v>1</v>
      </c>
      <c r="L205" s="2" t="s">
        <v>1</v>
      </c>
      <c r="M205" s="2" t="s">
        <v>1</v>
      </c>
      <c r="N205" s="2" t="s">
        <v>1</v>
      </c>
      <c r="O205" s="2" t="s">
        <v>209</v>
      </c>
      <c r="P205" s="2" t="s">
        <v>1</v>
      </c>
      <c r="Q205" s="2" t="s">
        <v>1</v>
      </c>
      <c r="R205" s="2" t="s">
        <v>1</v>
      </c>
      <c r="S205" s="2" t="s">
        <v>1</v>
      </c>
      <c r="T205" s="2" t="s">
        <v>1</v>
      </c>
      <c r="U205" s="2" t="s">
        <v>1</v>
      </c>
      <c r="V205" s="2" t="s">
        <v>1</v>
      </c>
      <c r="W205" s="2" t="s">
        <v>1</v>
      </c>
      <c r="X205" s="2" t="s">
        <v>1</v>
      </c>
      <c r="Y205" s="2" t="s">
        <v>1</v>
      </c>
      <c r="Z205" s="2" t="s">
        <v>1</v>
      </c>
      <c r="AA205" s="2" t="s">
        <v>1</v>
      </c>
      <c r="AB205" s="2" t="s">
        <v>208</v>
      </c>
      <c r="AC205" s="2" t="s">
        <v>207</v>
      </c>
      <c r="AD205" s="2" t="s">
        <v>1</v>
      </c>
      <c r="AE205" s="2" t="s">
        <v>1</v>
      </c>
      <c r="AF205" s="2" t="s">
        <v>1</v>
      </c>
      <c r="AG205" s="2" t="s">
        <v>206</v>
      </c>
      <c r="AH205" s="2">
        <v>2022</v>
      </c>
      <c r="AI205" s="2">
        <v>29</v>
      </c>
      <c r="AJ205" s="2">
        <v>8</v>
      </c>
      <c r="AK205" s="2" t="s">
        <v>1</v>
      </c>
      <c r="AL205" s="2" t="s">
        <v>1</v>
      </c>
      <c r="AM205" s="2" t="s">
        <v>1</v>
      </c>
      <c r="AN205" s="2" t="s">
        <v>1</v>
      </c>
      <c r="AO205" s="2">
        <v>812</v>
      </c>
      <c r="AP205" s="2">
        <v>826</v>
      </c>
      <c r="AQ205" s="2" t="s">
        <v>1</v>
      </c>
      <c r="AR205" s="2" t="s">
        <v>205</v>
      </c>
      <c r="AS205" s="3" t="str">
        <f>HYPERLINK("http://dx.doi.org/10.1080/13504509.2022.2107104","http://dx.doi.org/10.1080/13504509.2022.2107104")</f>
        <v>http://dx.doi.org/10.1080/13504509.2022.2107104</v>
      </c>
      <c r="AT205" s="2" t="s">
        <v>1</v>
      </c>
      <c r="AU205" s="2" t="s">
        <v>197</v>
      </c>
      <c r="AV205" s="2" t="s">
        <v>1</v>
      </c>
      <c r="AW205" s="2" t="s">
        <v>1</v>
      </c>
      <c r="AX205" s="2" t="s">
        <v>1</v>
      </c>
      <c r="AY205" s="2" t="s">
        <v>1</v>
      </c>
      <c r="AZ205" s="2" t="s">
        <v>1</v>
      </c>
      <c r="BA205" s="2" t="s">
        <v>1</v>
      </c>
      <c r="BB205" s="2" t="s">
        <v>1</v>
      </c>
      <c r="BC205" s="2" t="s">
        <v>1</v>
      </c>
      <c r="BD205" s="2" t="s">
        <v>1</v>
      </c>
      <c r="BE205" s="2" t="s">
        <v>1</v>
      </c>
      <c r="BF205" s="2" t="s">
        <v>204</v>
      </c>
      <c r="BG205" s="2" t="str">
        <f>HYPERLINK("https%3A%2F%2Fwww.webofscience.com%2Fwos%2Fwoscc%2Ffull-record%2FWOS:000832898200001","View Full Record in Web of Science")</f>
        <v>View Full Record in Web of Science</v>
      </c>
    </row>
    <row r="206" spans="1:59" ht="12.75" customHeight="1" x14ac:dyDescent="0.2">
      <c r="A206" s="2" t="s">
        <v>11</v>
      </c>
      <c r="B206" s="2" t="s">
        <v>203</v>
      </c>
      <c r="C206" s="2" t="s">
        <v>1</v>
      </c>
      <c r="D206" s="2" t="s">
        <v>1</v>
      </c>
      <c r="E206" s="2" t="s">
        <v>1</v>
      </c>
      <c r="F206" s="2" t="s">
        <v>202</v>
      </c>
      <c r="G206" s="2" t="s">
        <v>1</v>
      </c>
      <c r="H206" s="4" t="s">
        <v>201</v>
      </c>
      <c r="I206" s="2" t="s">
        <v>200</v>
      </c>
      <c r="J206" s="2" t="s">
        <v>1</v>
      </c>
      <c r="K206" s="2" t="s">
        <v>1</v>
      </c>
      <c r="L206" s="2" t="s">
        <v>1</v>
      </c>
      <c r="M206" s="2" t="s">
        <v>1</v>
      </c>
      <c r="N206" s="2" t="s">
        <v>1</v>
      </c>
      <c r="O206" s="2" t="s">
        <v>1</v>
      </c>
      <c r="P206" s="2" t="s">
        <v>1</v>
      </c>
      <c r="Q206" s="2" t="s">
        <v>1</v>
      </c>
      <c r="R206" s="2" t="s">
        <v>1</v>
      </c>
      <c r="S206" s="2" t="s">
        <v>1</v>
      </c>
      <c r="T206" s="2" t="s">
        <v>1</v>
      </c>
      <c r="U206" s="2" t="s">
        <v>1</v>
      </c>
      <c r="V206" s="2" t="s">
        <v>1</v>
      </c>
      <c r="W206" s="2" t="s">
        <v>1</v>
      </c>
      <c r="X206" s="2" t="s">
        <v>1</v>
      </c>
      <c r="Y206" s="2" t="s">
        <v>1</v>
      </c>
      <c r="Z206" s="2" t="s">
        <v>1</v>
      </c>
      <c r="AA206" s="2" t="s">
        <v>1</v>
      </c>
      <c r="AB206" s="2" t="s">
        <v>1</v>
      </c>
      <c r="AC206" s="2" t="s">
        <v>199</v>
      </c>
      <c r="AD206" s="2" t="s">
        <v>1</v>
      </c>
      <c r="AE206" s="2" t="s">
        <v>1</v>
      </c>
      <c r="AF206" s="2" t="s">
        <v>1</v>
      </c>
      <c r="AG206" s="2" t="s">
        <v>64</v>
      </c>
      <c r="AH206" s="2">
        <v>2022</v>
      </c>
      <c r="AI206" s="2">
        <v>4</v>
      </c>
      <c r="AJ206" s="2">
        <v>5</v>
      </c>
      <c r="AK206" s="2" t="s">
        <v>1</v>
      </c>
      <c r="AL206" s="2" t="s">
        <v>1</v>
      </c>
      <c r="AM206" s="2" t="s">
        <v>1</v>
      </c>
      <c r="AN206" s="2" t="s">
        <v>1</v>
      </c>
      <c r="AO206" s="2">
        <v>451</v>
      </c>
      <c r="AP206" s="2">
        <v>462</v>
      </c>
      <c r="AQ206" s="2" t="s">
        <v>1</v>
      </c>
      <c r="AR206" s="2" t="s">
        <v>198</v>
      </c>
      <c r="AS206" s="3" t="str">
        <f>HYPERLINK("http://dx.doi.org/10.1002/ppp3.10278","http://dx.doi.org/10.1002/ppp3.10278")</f>
        <v>http://dx.doi.org/10.1002/ppp3.10278</v>
      </c>
      <c r="AT206" s="2" t="s">
        <v>1</v>
      </c>
      <c r="AU206" s="2" t="s">
        <v>197</v>
      </c>
      <c r="AV206" s="2" t="s">
        <v>1</v>
      </c>
      <c r="AW206" s="2" t="s">
        <v>1</v>
      </c>
      <c r="AX206" s="2" t="s">
        <v>1</v>
      </c>
      <c r="AY206" s="2" t="s">
        <v>1</v>
      </c>
      <c r="AZ206" s="2" t="s">
        <v>1</v>
      </c>
      <c r="BA206" s="2" t="s">
        <v>1</v>
      </c>
      <c r="BB206" s="2" t="s">
        <v>1</v>
      </c>
      <c r="BC206" s="2" t="s">
        <v>1</v>
      </c>
      <c r="BD206" s="2" t="s">
        <v>1</v>
      </c>
      <c r="BE206" s="2" t="s">
        <v>1</v>
      </c>
      <c r="BF206" s="2" t="s">
        <v>196</v>
      </c>
      <c r="BG206" s="2" t="str">
        <f>HYPERLINK("https%3A%2F%2Fwww.webofscience.com%2Fwos%2Fwoscc%2Ffull-record%2FWOS:000826520000001","View Full Record in Web of Science")</f>
        <v>View Full Record in Web of Science</v>
      </c>
    </row>
    <row r="207" spans="1:59" ht="12.75" customHeight="1" x14ac:dyDescent="0.2">
      <c r="A207" s="2" t="s">
        <v>11</v>
      </c>
      <c r="B207" s="2" t="s">
        <v>195</v>
      </c>
      <c r="C207" s="2" t="s">
        <v>1</v>
      </c>
      <c r="D207" s="2" t="s">
        <v>1</v>
      </c>
      <c r="E207" s="2" t="s">
        <v>1</v>
      </c>
      <c r="F207" s="2" t="s">
        <v>194</v>
      </c>
      <c r="G207" s="2" t="s">
        <v>1</v>
      </c>
      <c r="H207" s="4" t="s">
        <v>193</v>
      </c>
      <c r="I207" s="2" t="s">
        <v>192</v>
      </c>
      <c r="J207" s="2" t="s">
        <v>1</v>
      </c>
      <c r="K207" s="2" t="s">
        <v>1</v>
      </c>
      <c r="L207" s="2" t="s">
        <v>1</v>
      </c>
      <c r="M207" s="2" t="s">
        <v>1</v>
      </c>
      <c r="N207" s="2" t="s">
        <v>1</v>
      </c>
      <c r="O207" s="2" t="s">
        <v>191</v>
      </c>
      <c r="P207" s="2" t="s">
        <v>1</v>
      </c>
      <c r="Q207" s="2" t="s">
        <v>1</v>
      </c>
      <c r="R207" s="2" t="s">
        <v>1</v>
      </c>
      <c r="S207" s="2" t="s">
        <v>1</v>
      </c>
      <c r="T207" s="2" t="s">
        <v>1</v>
      </c>
      <c r="U207" s="2" t="s">
        <v>1</v>
      </c>
      <c r="V207" s="2" t="s">
        <v>1</v>
      </c>
      <c r="W207" s="2" t="s">
        <v>1</v>
      </c>
      <c r="X207" s="2" t="s">
        <v>1</v>
      </c>
      <c r="Y207" s="2" t="s">
        <v>1</v>
      </c>
      <c r="Z207" s="2" t="s">
        <v>1</v>
      </c>
      <c r="AA207" s="2" t="s">
        <v>1</v>
      </c>
      <c r="AB207" s="2" t="s">
        <v>190</v>
      </c>
      <c r="AC207" s="2" t="s">
        <v>189</v>
      </c>
      <c r="AD207" s="2" t="s">
        <v>1</v>
      </c>
      <c r="AE207" s="2" t="s">
        <v>1</v>
      </c>
      <c r="AF207" s="2" t="s">
        <v>1</v>
      </c>
      <c r="AG207" s="2" t="s">
        <v>188</v>
      </c>
      <c r="AH207" s="2">
        <v>2023</v>
      </c>
      <c r="AI207" s="2">
        <v>43</v>
      </c>
      <c r="AJ207" s="2">
        <v>6</v>
      </c>
      <c r="AK207" s="2" t="s">
        <v>1</v>
      </c>
      <c r="AL207" s="2" t="s">
        <v>1</v>
      </c>
      <c r="AM207" s="2" t="s">
        <v>1</v>
      </c>
      <c r="AN207" s="2" t="s">
        <v>1</v>
      </c>
      <c r="AO207" s="2" t="s">
        <v>1</v>
      </c>
      <c r="AP207" s="2" t="s">
        <v>1</v>
      </c>
      <c r="AQ207" s="2">
        <v>60</v>
      </c>
      <c r="AR207" s="2" t="s">
        <v>187</v>
      </c>
      <c r="AS207" s="3" t="str">
        <f>HYPERLINK("http://dx.doi.org/10.1007/s13157-023-01707-1","http://dx.doi.org/10.1007/s13157-023-01707-1")</f>
        <v>http://dx.doi.org/10.1007/s13157-023-01707-1</v>
      </c>
      <c r="AT207" s="2" t="s">
        <v>1</v>
      </c>
      <c r="AU207" s="2" t="s">
        <v>1</v>
      </c>
      <c r="AV207" s="2" t="s">
        <v>1</v>
      </c>
      <c r="AW207" s="2" t="s">
        <v>1</v>
      </c>
      <c r="AX207" s="2" t="s">
        <v>1</v>
      </c>
      <c r="AY207" s="2" t="s">
        <v>1</v>
      </c>
      <c r="AZ207" s="2" t="s">
        <v>1</v>
      </c>
      <c r="BA207" s="2" t="s">
        <v>1</v>
      </c>
      <c r="BB207" s="2" t="s">
        <v>1</v>
      </c>
      <c r="BC207" s="2" t="s">
        <v>1</v>
      </c>
      <c r="BD207" s="2" t="s">
        <v>1</v>
      </c>
      <c r="BE207" s="2" t="s">
        <v>1</v>
      </c>
      <c r="BF207" s="2" t="s">
        <v>186</v>
      </c>
      <c r="BG207" s="2" t="str">
        <f>HYPERLINK("https%3A%2F%2Fwww.webofscience.com%2Fwos%2Fwoscc%2Ffull-record%2FWOS:001018303300001","View Full Record in Web of Science")</f>
        <v>View Full Record in Web of Science</v>
      </c>
    </row>
    <row r="208" spans="1:59" ht="12.75" customHeight="1" x14ac:dyDescent="0.2">
      <c r="A208" s="2" t="s">
        <v>11</v>
      </c>
      <c r="B208" s="2" t="s">
        <v>185</v>
      </c>
      <c r="C208" s="2" t="s">
        <v>1</v>
      </c>
      <c r="D208" s="2" t="s">
        <v>1</v>
      </c>
      <c r="E208" s="2" t="s">
        <v>1</v>
      </c>
      <c r="F208" s="2" t="s">
        <v>184</v>
      </c>
      <c r="G208" s="2" t="s">
        <v>1</v>
      </c>
      <c r="H208" s="4" t="s">
        <v>183</v>
      </c>
      <c r="I208" s="2" t="s">
        <v>182</v>
      </c>
      <c r="J208" s="2" t="s">
        <v>1</v>
      </c>
      <c r="K208" s="2" t="s">
        <v>1</v>
      </c>
      <c r="L208" s="2" t="s">
        <v>1</v>
      </c>
      <c r="M208" s="2" t="s">
        <v>1</v>
      </c>
      <c r="N208" s="2" t="s">
        <v>137</v>
      </c>
      <c r="O208" s="2" t="s">
        <v>136</v>
      </c>
      <c r="P208" s="2" t="s">
        <v>1</v>
      </c>
      <c r="Q208" s="2" t="s">
        <v>1</v>
      </c>
      <c r="R208" s="2" t="s">
        <v>1</v>
      </c>
      <c r="S208" s="2" t="s">
        <v>1</v>
      </c>
      <c r="T208" s="2" t="s">
        <v>1</v>
      </c>
      <c r="U208" s="2" t="s">
        <v>1</v>
      </c>
      <c r="V208" s="2" t="s">
        <v>1</v>
      </c>
      <c r="W208" s="2" t="s">
        <v>1</v>
      </c>
      <c r="X208" s="2" t="s">
        <v>1</v>
      </c>
      <c r="Y208" s="2" t="s">
        <v>1</v>
      </c>
      <c r="Z208" s="2" t="s">
        <v>1</v>
      </c>
      <c r="AA208" s="2" t="s">
        <v>1</v>
      </c>
      <c r="AB208" s="2" t="s">
        <v>181</v>
      </c>
      <c r="AC208" s="2" t="s">
        <v>180</v>
      </c>
      <c r="AD208" s="2" t="s">
        <v>1</v>
      </c>
      <c r="AE208" s="2" t="s">
        <v>1</v>
      </c>
      <c r="AF208" s="2" t="s">
        <v>1</v>
      </c>
      <c r="AG208" s="2" t="s">
        <v>64</v>
      </c>
      <c r="AH208" s="2">
        <v>2021</v>
      </c>
      <c r="AI208" s="2">
        <v>64</v>
      </c>
      <c r="AJ208" s="2" t="s">
        <v>1</v>
      </c>
      <c r="AK208" s="2" t="s">
        <v>1</v>
      </c>
      <c r="AL208" s="2" t="s">
        <v>1</v>
      </c>
      <c r="AM208" s="2" t="s">
        <v>1</v>
      </c>
      <c r="AN208" s="2" t="s">
        <v>1</v>
      </c>
      <c r="AO208" s="2" t="s">
        <v>1</v>
      </c>
      <c r="AP208" s="2" t="s">
        <v>1</v>
      </c>
      <c r="AQ208" s="2">
        <v>127254</v>
      </c>
      <c r="AR208" s="2" t="s">
        <v>179</v>
      </c>
      <c r="AS208" s="3" t="str">
        <f>HYPERLINK("http://dx.doi.org/10.1016/j.ufug.2021.127254","http://dx.doi.org/10.1016/j.ufug.2021.127254")</f>
        <v>http://dx.doi.org/10.1016/j.ufug.2021.127254</v>
      </c>
      <c r="AT208" s="2" t="s">
        <v>1</v>
      </c>
      <c r="AU208" s="2" t="s">
        <v>178</v>
      </c>
      <c r="AV208" s="2" t="s">
        <v>1</v>
      </c>
      <c r="AW208" s="2" t="s">
        <v>1</v>
      </c>
      <c r="AX208" s="2" t="s">
        <v>1</v>
      </c>
      <c r="AY208" s="2" t="s">
        <v>1</v>
      </c>
      <c r="AZ208" s="2" t="s">
        <v>1</v>
      </c>
      <c r="BA208" s="2" t="s">
        <v>1</v>
      </c>
      <c r="BB208" s="2" t="s">
        <v>1</v>
      </c>
      <c r="BC208" s="2" t="s">
        <v>1</v>
      </c>
      <c r="BD208" s="2" t="s">
        <v>1</v>
      </c>
      <c r="BE208" s="2" t="s">
        <v>1</v>
      </c>
      <c r="BF208" s="2" t="s">
        <v>177</v>
      </c>
      <c r="BG208" s="2" t="str">
        <f>HYPERLINK("https%3A%2F%2Fwww.webofscience.com%2Fwos%2Fwoscc%2Ffull-record%2FWOS:000692610400005","View Full Record in Web of Science")</f>
        <v>View Full Record in Web of Science</v>
      </c>
    </row>
    <row r="209" spans="1:59" ht="12.75" customHeight="1" x14ac:dyDescent="0.2">
      <c r="A209" s="2" t="s">
        <v>11</v>
      </c>
      <c r="B209" s="2" t="s">
        <v>176</v>
      </c>
      <c r="C209" s="2" t="s">
        <v>1</v>
      </c>
      <c r="D209" s="2" t="s">
        <v>1</v>
      </c>
      <c r="E209" s="2" t="s">
        <v>1</v>
      </c>
      <c r="F209" s="2" t="s">
        <v>175</v>
      </c>
      <c r="G209" s="2" t="s">
        <v>1</v>
      </c>
      <c r="H209" s="4" t="s">
        <v>174</v>
      </c>
      <c r="I209" s="2" t="s">
        <v>173</v>
      </c>
      <c r="J209" s="2" t="s">
        <v>1</v>
      </c>
      <c r="K209" s="2" t="s">
        <v>1</v>
      </c>
      <c r="L209" s="2" t="s">
        <v>1</v>
      </c>
      <c r="M209" s="2" t="s">
        <v>1</v>
      </c>
      <c r="N209" s="2" t="s">
        <v>137</v>
      </c>
      <c r="O209" s="2" t="s">
        <v>136</v>
      </c>
      <c r="P209" s="2" t="s">
        <v>1</v>
      </c>
      <c r="Q209" s="2" t="s">
        <v>1</v>
      </c>
      <c r="R209" s="2" t="s">
        <v>1</v>
      </c>
      <c r="S209" s="2" t="s">
        <v>1</v>
      </c>
      <c r="T209" s="2" t="s">
        <v>1</v>
      </c>
      <c r="U209" s="2" t="s">
        <v>1</v>
      </c>
      <c r="V209" s="2" t="s">
        <v>1</v>
      </c>
      <c r="W209" s="2" t="s">
        <v>1</v>
      </c>
      <c r="X209" s="2" t="s">
        <v>1</v>
      </c>
      <c r="Y209" s="2" t="s">
        <v>1</v>
      </c>
      <c r="Z209" s="2" t="s">
        <v>1</v>
      </c>
      <c r="AA209" s="2" t="s">
        <v>1</v>
      </c>
      <c r="AB209" s="2" t="s">
        <v>1</v>
      </c>
      <c r="AC209" s="2" t="s">
        <v>45</v>
      </c>
      <c r="AD209" s="2" t="s">
        <v>1</v>
      </c>
      <c r="AE209" s="2" t="s">
        <v>1</v>
      </c>
      <c r="AF209" s="2" t="s">
        <v>1</v>
      </c>
      <c r="AG209" s="2" t="s">
        <v>144</v>
      </c>
      <c r="AH209" s="2">
        <v>2022</v>
      </c>
      <c r="AI209" s="2">
        <v>33</v>
      </c>
      <c r="AJ209" s="2" t="s">
        <v>1</v>
      </c>
      <c r="AK209" s="2" t="s">
        <v>1</v>
      </c>
      <c r="AL209" s="2" t="s">
        <v>1</v>
      </c>
      <c r="AM209" s="2" t="s">
        <v>1</v>
      </c>
      <c r="AN209" s="2" t="s">
        <v>1</v>
      </c>
      <c r="AO209" s="2" t="s">
        <v>1</v>
      </c>
      <c r="AP209" s="2" t="s">
        <v>1</v>
      </c>
      <c r="AQ209" s="2" t="s">
        <v>172</v>
      </c>
      <c r="AR209" s="2" t="s">
        <v>171</v>
      </c>
      <c r="AS209" s="3" t="str">
        <f>HYPERLINK("http://dx.doi.org/10.1016/j.gecco.2021.e01972","http://dx.doi.org/10.1016/j.gecco.2021.e01972")</f>
        <v>http://dx.doi.org/10.1016/j.gecco.2021.e01972</v>
      </c>
      <c r="AT209" s="2" t="s">
        <v>1</v>
      </c>
      <c r="AU209" s="2" t="s">
        <v>1</v>
      </c>
      <c r="AV209" s="2" t="s">
        <v>1</v>
      </c>
      <c r="AW209" s="2" t="s">
        <v>1</v>
      </c>
      <c r="AX209" s="2" t="s">
        <v>1</v>
      </c>
      <c r="AY209" s="2" t="s">
        <v>1</v>
      </c>
      <c r="AZ209" s="2" t="s">
        <v>1</v>
      </c>
      <c r="BA209" s="2" t="s">
        <v>1</v>
      </c>
      <c r="BB209" s="2" t="s">
        <v>1</v>
      </c>
      <c r="BC209" s="2" t="s">
        <v>1</v>
      </c>
      <c r="BD209" s="2" t="s">
        <v>1</v>
      </c>
      <c r="BE209" s="2" t="s">
        <v>1</v>
      </c>
      <c r="BF209" s="2" t="s">
        <v>170</v>
      </c>
      <c r="BG209" s="2" t="str">
        <f>HYPERLINK("https%3A%2F%2Fwww.webofscience.com%2Fwos%2Fwoscc%2Ffull-record%2FWOS:000734887000007","View Full Record in Web of Science")</f>
        <v>View Full Record in Web of Science</v>
      </c>
    </row>
    <row r="210" spans="1:59" ht="12.75" customHeight="1" x14ac:dyDescent="0.2">
      <c r="A210" s="2" t="s">
        <v>11</v>
      </c>
      <c r="B210" s="2" t="s">
        <v>169</v>
      </c>
      <c r="C210" s="2" t="s">
        <v>1</v>
      </c>
      <c r="D210" s="2" t="s">
        <v>1</v>
      </c>
      <c r="E210" s="2" t="s">
        <v>1</v>
      </c>
      <c r="F210" s="2" t="s">
        <v>168</v>
      </c>
      <c r="G210" s="2" t="s">
        <v>1</v>
      </c>
      <c r="H210" s="4" t="s">
        <v>167</v>
      </c>
      <c r="I210" s="2" t="s">
        <v>166</v>
      </c>
      <c r="J210" s="2" t="s">
        <v>1</v>
      </c>
      <c r="K210" s="2" t="s">
        <v>1</v>
      </c>
      <c r="L210" s="2" t="s">
        <v>1</v>
      </c>
      <c r="M210" s="2" t="s">
        <v>1</v>
      </c>
      <c r="N210" s="2" t="s">
        <v>1</v>
      </c>
      <c r="O210" s="2" t="s">
        <v>1</v>
      </c>
      <c r="P210" s="2" t="s">
        <v>1</v>
      </c>
      <c r="Q210" s="2" t="s">
        <v>1</v>
      </c>
      <c r="R210" s="2" t="s">
        <v>1</v>
      </c>
      <c r="S210" s="2" t="s">
        <v>1</v>
      </c>
      <c r="T210" s="2" t="s">
        <v>1</v>
      </c>
      <c r="U210" s="2" t="s">
        <v>1</v>
      </c>
      <c r="V210" s="2" t="s">
        <v>1</v>
      </c>
      <c r="W210" s="2" t="s">
        <v>1</v>
      </c>
      <c r="X210" s="2" t="s">
        <v>1</v>
      </c>
      <c r="Y210" s="2" t="s">
        <v>1</v>
      </c>
      <c r="Z210" s="2" t="s">
        <v>1</v>
      </c>
      <c r="AA210" s="2" t="s">
        <v>1</v>
      </c>
      <c r="AB210" s="2" t="s">
        <v>1</v>
      </c>
      <c r="AC210" s="2" t="s">
        <v>45</v>
      </c>
      <c r="AD210" s="2" t="s">
        <v>1</v>
      </c>
      <c r="AE210" s="2" t="s">
        <v>1</v>
      </c>
      <c r="AF210" s="2" t="s">
        <v>1</v>
      </c>
      <c r="AG210" s="2" t="s">
        <v>44</v>
      </c>
      <c r="AH210" s="2">
        <v>2022</v>
      </c>
      <c r="AI210" s="2">
        <v>39</v>
      </c>
      <c r="AJ210" s="2" t="s">
        <v>1</v>
      </c>
      <c r="AK210" s="2" t="s">
        <v>1</v>
      </c>
      <c r="AL210" s="2" t="s">
        <v>1</v>
      </c>
      <c r="AM210" s="2" t="s">
        <v>1</v>
      </c>
      <c r="AN210" s="2" t="s">
        <v>1</v>
      </c>
      <c r="AO210" s="2" t="s">
        <v>1</v>
      </c>
      <c r="AP210" s="2" t="s">
        <v>1</v>
      </c>
      <c r="AQ210" s="2" t="s">
        <v>165</v>
      </c>
      <c r="AR210" s="2" t="s">
        <v>164</v>
      </c>
      <c r="AS210" s="3" t="str">
        <f>HYPERLINK("http://dx.doi.org/10.1016/j.gecco.2022.e02287","http://dx.doi.org/10.1016/j.gecco.2022.e02287")</f>
        <v>http://dx.doi.org/10.1016/j.gecco.2022.e02287</v>
      </c>
      <c r="AT210" s="2" t="s">
        <v>1</v>
      </c>
      <c r="AU210" s="2" t="s">
        <v>41</v>
      </c>
      <c r="AV210" s="2" t="s">
        <v>1</v>
      </c>
      <c r="AW210" s="2" t="s">
        <v>1</v>
      </c>
      <c r="AX210" s="2" t="s">
        <v>1</v>
      </c>
      <c r="AY210" s="2" t="s">
        <v>1</v>
      </c>
      <c r="AZ210" s="2" t="s">
        <v>1</v>
      </c>
      <c r="BA210" s="2" t="s">
        <v>1</v>
      </c>
      <c r="BB210" s="2" t="s">
        <v>1</v>
      </c>
      <c r="BC210" s="2" t="s">
        <v>1</v>
      </c>
      <c r="BD210" s="2" t="s">
        <v>1</v>
      </c>
      <c r="BE210" s="2" t="s">
        <v>1</v>
      </c>
      <c r="BF210" s="2" t="s">
        <v>163</v>
      </c>
      <c r="BG210" s="2" t="str">
        <f>HYPERLINK("https%3A%2F%2Fwww.webofscience.com%2Fwos%2Fwoscc%2Ffull-record%2FWOS:000868730000005","View Full Record in Web of Science")</f>
        <v>View Full Record in Web of Science</v>
      </c>
    </row>
    <row r="211" spans="1:59" ht="12.75" customHeight="1" x14ac:dyDescent="0.2">
      <c r="A211" s="2" t="s">
        <v>11</v>
      </c>
      <c r="B211" s="2" t="s">
        <v>162</v>
      </c>
      <c r="C211" s="2" t="s">
        <v>1</v>
      </c>
      <c r="D211" s="2" t="s">
        <v>1</v>
      </c>
      <c r="E211" s="2" t="s">
        <v>1</v>
      </c>
      <c r="F211" s="2" t="s">
        <v>161</v>
      </c>
      <c r="G211" s="2" t="s">
        <v>1</v>
      </c>
      <c r="H211" s="4" t="s">
        <v>160</v>
      </c>
      <c r="I211" s="2" t="s">
        <v>159</v>
      </c>
      <c r="J211" s="2" t="s">
        <v>1</v>
      </c>
      <c r="K211" s="2" t="s">
        <v>1</v>
      </c>
      <c r="L211" s="2" t="s">
        <v>1</v>
      </c>
      <c r="M211" s="2" t="s">
        <v>1</v>
      </c>
      <c r="N211" s="2" t="s">
        <v>158</v>
      </c>
      <c r="O211" s="2" t="s">
        <v>157</v>
      </c>
      <c r="P211" s="2" t="s">
        <v>1</v>
      </c>
      <c r="Q211" s="2" t="s">
        <v>1</v>
      </c>
      <c r="R211" s="2" t="s">
        <v>1</v>
      </c>
      <c r="S211" s="2" t="s">
        <v>1</v>
      </c>
      <c r="T211" s="2" t="s">
        <v>1</v>
      </c>
      <c r="U211" s="2" t="s">
        <v>1</v>
      </c>
      <c r="V211" s="2" t="s">
        <v>1</v>
      </c>
      <c r="W211" s="2" t="s">
        <v>1</v>
      </c>
      <c r="X211" s="2" t="s">
        <v>1</v>
      </c>
      <c r="Y211" s="2" t="s">
        <v>1</v>
      </c>
      <c r="Z211" s="2" t="s">
        <v>1</v>
      </c>
      <c r="AA211" s="2" t="s">
        <v>1</v>
      </c>
      <c r="AB211" s="2" t="s">
        <v>156</v>
      </c>
      <c r="AC211" s="2" t="s">
        <v>155</v>
      </c>
      <c r="AD211" s="2" t="s">
        <v>1</v>
      </c>
      <c r="AE211" s="2" t="s">
        <v>1</v>
      </c>
      <c r="AF211" s="2" t="s">
        <v>1</v>
      </c>
      <c r="AG211" s="2" t="s">
        <v>154</v>
      </c>
      <c r="AH211" s="2">
        <v>2023</v>
      </c>
      <c r="AI211" s="2">
        <v>279</v>
      </c>
      <c r="AJ211" s="2" t="s">
        <v>1</v>
      </c>
      <c r="AK211" s="2" t="s">
        <v>1</v>
      </c>
      <c r="AL211" s="2" t="s">
        <v>1</v>
      </c>
      <c r="AM211" s="2" t="s">
        <v>1</v>
      </c>
      <c r="AN211" s="2" t="s">
        <v>1</v>
      </c>
      <c r="AO211" s="2" t="s">
        <v>1</v>
      </c>
      <c r="AP211" s="2" t="s">
        <v>1</v>
      </c>
      <c r="AQ211" s="2">
        <v>109832</v>
      </c>
      <c r="AR211" s="2" t="s">
        <v>153</v>
      </c>
      <c r="AS211" s="3" t="str">
        <f>HYPERLINK("http://dx.doi.org/10.1016/j.biocon.2022.109832","http://dx.doi.org/10.1016/j.biocon.2022.109832")</f>
        <v>http://dx.doi.org/10.1016/j.biocon.2022.109832</v>
      </c>
      <c r="AT211" s="2" t="s">
        <v>1</v>
      </c>
      <c r="AU211" s="2" t="s">
        <v>152</v>
      </c>
      <c r="AV211" s="2" t="s">
        <v>1</v>
      </c>
      <c r="AW211" s="2" t="s">
        <v>1</v>
      </c>
      <c r="AX211" s="2" t="s">
        <v>1</v>
      </c>
      <c r="AY211" s="2" t="s">
        <v>1</v>
      </c>
      <c r="AZ211" s="2" t="s">
        <v>1</v>
      </c>
      <c r="BA211" s="2" t="s">
        <v>1</v>
      </c>
      <c r="BB211" s="2" t="s">
        <v>1</v>
      </c>
      <c r="BC211" s="2" t="s">
        <v>1</v>
      </c>
      <c r="BD211" s="2" t="s">
        <v>1</v>
      </c>
      <c r="BE211" s="2" t="s">
        <v>1</v>
      </c>
      <c r="BF211" s="2" t="s">
        <v>151</v>
      </c>
      <c r="BG211" s="2" t="str">
        <f>HYPERLINK("https%3A%2F%2Fwww.webofscience.com%2Fwos%2Fwoscc%2Ffull-record%2FWOS:000965557800001","View Full Record in Web of Science")</f>
        <v>View Full Record in Web of Science</v>
      </c>
    </row>
    <row r="212" spans="1:59" ht="12.75" customHeight="1" x14ac:dyDescent="0.2">
      <c r="A212" s="2" t="s">
        <v>11</v>
      </c>
      <c r="B212" s="2" t="s">
        <v>150</v>
      </c>
      <c r="C212" s="2" t="s">
        <v>1</v>
      </c>
      <c r="D212" s="2" t="s">
        <v>1</v>
      </c>
      <c r="E212" s="2" t="s">
        <v>1</v>
      </c>
      <c r="F212" s="2" t="s">
        <v>149</v>
      </c>
      <c r="G212" s="2" t="s">
        <v>1</v>
      </c>
      <c r="H212" s="4" t="s">
        <v>148</v>
      </c>
      <c r="I212" s="2" t="s">
        <v>147</v>
      </c>
      <c r="J212" s="2" t="s">
        <v>1</v>
      </c>
      <c r="K212" s="2" t="s">
        <v>1</v>
      </c>
      <c r="L212" s="2" t="s">
        <v>1</v>
      </c>
      <c r="M212" s="2" t="s">
        <v>1</v>
      </c>
      <c r="N212" s="2" t="s">
        <v>1</v>
      </c>
      <c r="O212" s="2" t="s">
        <v>146</v>
      </c>
      <c r="P212" s="2" t="s">
        <v>1</v>
      </c>
      <c r="Q212" s="2" t="s">
        <v>1</v>
      </c>
      <c r="R212" s="2" t="s">
        <v>1</v>
      </c>
      <c r="S212" s="2" t="s">
        <v>1</v>
      </c>
      <c r="T212" s="2" t="s">
        <v>1</v>
      </c>
      <c r="U212" s="2" t="s">
        <v>1</v>
      </c>
      <c r="V212" s="2" t="s">
        <v>1</v>
      </c>
      <c r="W212" s="2" t="s">
        <v>1</v>
      </c>
      <c r="X212" s="2" t="s">
        <v>1</v>
      </c>
      <c r="Y212" s="2" t="s">
        <v>1</v>
      </c>
      <c r="Z212" s="2" t="s">
        <v>1</v>
      </c>
      <c r="AA212" s="2" t="s">
        <v>1</v>
      </c>
      <c r="AB212" s="2" t="s">
        <v>1</v>
      </c>
      <c r="AC212" s="2" t="s">
        <v>145</v>
      </c>
      <c r="AD212" s="2" t="s">
        <v>1</v>
      </c>
      <c r="AE212" s="2" t="s">
        <v>1</v>
      </c>
      <c r="AF212" s="2" t="s">
        <v>1</v>
      </c>
      <c r="AG212" s="2" t="s">
        <v>144</v>
      </c>
      <c r="AH212" s="2">
        <v>2022</v>
      </c>
      <c r="AI212" s="2">
        <v>12</v>
      </c>
      <c r="AJ212" s="2">
        <v>1</v>
      </c>
      <c r="AK212" s="2" t="s">
        <v>1</v>
      </c>
      <c r="AL212" s="2" t="s">
        <v>1</v>
      </c>
      <c r="AM212" s="2" t="s">
        <v>1</v>
      </c>
      <c r="AN212" s="2" t="s">
        <v>1</v>
      </c>
      <c r="AO212" s="2" t="s">
        <v>1</v>
      </c>
      <c r="AP212" s="2" t="s">
        <v>1</v>
      </c>
      <c r="AQ212" s="2">
        <v>45</v>
      </c>
      <c r="AR212" s="2" t="s">
        <v>143</v>
      </c>
      <c r="AS212" s="3" t="str">
        <f>HYPERLINK("http://dx.doi.org/10.3390/agriculture12010045","http://dx.doi.org/10.3390/agriculture12010045")</f>
        <v>http://dx.doi.org/10.3390/agriculture12010045</v>
      </c>
      <c r="AT212" s="2" t="s">
        <v>1</v>
      </c>
      <c r="AU212" s="2" t="s">
        <v>1</v>
      </c>
      <c r="AV212" s="2" t="s">
        <v>1</v>
      </c>
      <c r="AW212" s="2" t="s">
        <v>1</v>
      </c>
      <c r="AX212" s="2" t="s">
        <v>1</v>
      </c>
      <c r="AY212" s="2" t="s">
        <v>1</v>
      </c>
      <c r="AZ212" s="2" t="s">
        <v>1</v>
      </c>
      <c r="BA212" s="2" t="s">
        <v>1</v>
      </c>
      <c r="BB212" s="2" t="s">
        <v>1</v>
      </c>
      <c r="BC212" s="2" t="s">
        <v>1</v>
      </c>
      <c r="BD212" s="2" t="s">
        <v>1</v>
      </c>
      <c r="BE212" s="2" t="s">
        <v>1</v>
      </c>
      <c r="BF212" s="2" t="s">
        <v>142</v>
      </c>
      <c r="BG212" s="2" t="str">
        <f>HYPERLINK("https%3A%2F%2Fwww.webofscience.com%2Fwos%2Fwoscc%2Ffull-record%2FWOS:000757033500001","View Full Record in Web of Science")</f>
        <v>View Full Record in Web of Science</v>
      </c>
    </row>
    <row r="213" spans="1:59" ht="12.75" customHeight="1" x14ac:dyDescent="0.2">
      <c r="A213" s="2" t="s">
        <v>11</v>
      </c>
      <c r="B213" s="2" t="s">
        <v>141</v>
      </c>
      <c r="C213" s="2" t="s">
        <v>1</v>
      </c>
      <c r="D213" s="2" t="s">
        <v>1</v>
      </c>
      <c r="E213" s="2" t="s">
        <v>1</v>
      </c>
      <c r="F213" s="2" t="s">
        <v>140</v>
      </c>
      <c r="G213" s="2" t="s">
        <v>1</v>
      </c>
      <c r="H213" s="4" t="s">
        <v>139</v>
      </c>
      <c r="I213" s="2" t="s">
        <v>138</v>
      </c>
      <c r="J213" s="2" t="s">
        <v>1</v>
      </c>
      <c r="K213" s="2" t="s">
        <v>1</v>
      </c>
      <c r="L213" s="2" t="s">
        <v>1</v>
      </c>
      <c r="M213" s="2" t="s">
        <v>1</v>
      </c>
      <c r="N213" s="2" t="s">
        <v>137</v>
      </c>
      <c r="O213" s="2" t="s">
        <v>136</v>
      </c>
      <c r="P213" s="2" t="s">
        <v>1</v>
      </c>
      <c r="Q213" s="2" t="s">
        <v>1</v>
      </c>
      <c r="R213" s="2" t="s">
        <v>1</v>
      </c>
      <c r="S213" s="2" t="s">
        <v>1</v>
      </c>
      <c r="T213" s="2" t="s">
        <v>1</v>
      </c>
      <c r="U213" s="2" t="s">
        <v>1</v>
      </c>
      <c r="V213" s="2" t="s">
        <v>1</v>
      </c>
      <c r="W213" s="2" t="s">
        <v>1</v>
      </c>
      <c r="X213" s="2" t="s">
        <v>1</v>
      </c>
      <c r="Y213" s="2" t="s">
        <v>1</v>
      </c>
      <c r="Z213" s="2" t="s">
        <v>1</v>
      </c>
      <c r="AA213" s="2" t="s">
        <v>1</v>
      </c>
      <c r="AB213" s="2" t="s">
        <v>1</v>
      </c>
      <c r="AC213" s="2" t="s">
        <v>135</v>
      </c>
      <c r="AD213" s="2" t="s">
        <v>1</v>
      </c>
      <c r="AE213" s="2" t="s">
        <v>1</v>
      </c>
      <c r="AF213" s="2" t="s">
        <v>1</v>
      </c>
      <c r="AG213" s="2" t="s">
        <v>134</v>
      </c>
      <c r="AH213" s="2">
        <v>2022</v>
      </c>
      <c r="AI213" s="2">
        <v>18</v>
      </c>
      <c r="AJ213" s="2">
        <v>1</v>
      </c>
      <c r="AK213" s="2" t="s">
        <v>1</v>
      </c>
      <c r="AL213" s="2" t="s">
        <v>1</v>
      </c>
      <c r="AM213" s="2" t="s">
        <v>1</v>
      </c>
      <c r="AN213" s="2" t="s">
        <v>1</v>
      </c>
      <c r="AO213" s="2">
        <v>616</v>
      </c>
      <c r="AP213" s="2">
        <v>629</v>
      </c>
      <c r="AQ213" s="2" t="s">
        <v>1</v>
      </c>
      <c r="AR213" s="2" t="s">
        <v>133</v>
      </c>
      <c r="AS213" s="3" t="str">
        <f>HYPERLINK("http://dx.doi.org/10.1080/26395916.2022.2140711","http://dx.doi.org/10.1080/26395916.2022.2140711")</f>
        <v>http://dx.doi.org/10.1080/26395916.2022.2140711</v>
      </c>
      <c r="AT213" s="2" t="s">
        <v>1</v>
      </c>
      <c r="AU213" s="2" t="s">
        <v>1</v>
      </c>
      <c r="AV213" s="2" t="s">
        <v>1</v>
      </c>
      <c r="AW213" s="2" t="s">
        <v>1</v>
      </c>
      <c r="AX213" s="2" t="s">
        <v>1</v>
      </c>
      <c r="AY213" s="2" t="s">
        <v>1</v>
      </c>
      <c r="AZ213" s="2" t="s">
        <v>1</v>
      </c>
      <c r="BA213" s="2" t="s">
        <v>1</v>
      </c>
      <c r="BB213" s="2" t="s">
        <v>1</v>
      </c>
      <c r="BC213" s="2" t="s">
        <v>1</v>
      </c>
      <c r="BD213" s="2" t="s">
        <v>1</v>
      </c>
      <c r="BE213" s="2" t="s">
        <v>1</v>
      </c>
      <c r="BF213" s="2" t="s">
        <v>132</v>
      </c>
      <c r="BG213" s="2" t="str">
        <f>HYPERLINK("https%3A%2F%2Fwww.webofscience.com%2Fwos%2Fwoscc%2Ffull-record%2FWOS:000878380400001","View Full Record in Web of Science")</f>
        <v>View Full Record in Web of Science</v>
      </c>
    </row>
    <row r="214" spans="1:59" ht="12.75" customHeight="1" x14ac:dyDescent="0.2">
      <c r="A214" s="2" t="s">
        <v>11</v>
      </c>
      <c r="B214" s="2" t="s">
        <v>131</v>
      </c>
      <c r="C214" s="2" t="s">
        <v>1</v>
      </c>
      <c r="D214" s="2" t="s">
        <v>1</v>
      </c>
      <c r="E214" s="2" t="s">
        <v>1</v>
      </c>
      <c r="F214" s="2" t="s">
        <v>130</v>
      </c>
      <c r="G214" s="2" t="s">
        <v>1</v>
      </c>
      <c r="H214" s="4" t="s">
        <v>129</v>
      </c>
      <c r="I214" s="2" t="s">
        <v>128</v>
      </c>
      <c r="J214" s="2" t="s">
        <v>1</v>
      </c>
      <c r="K214" s="2" t="s">
        <v>1</v>
      </c>
      <c r="L214" s="2" t="s">
        <v>1</v>
      </c>
      <c r="M214" s="2" t="s">
        <v>1</v>
      </c>
      <c r="N214" s="2" t="s">
        <v>1</v>
      </c>
      <c r="O214" s="2" t="s">
        <v>1</v>
      </c>
      <c r="P214" s="2" t="s">
        <v>1</v>
      </c>
      <c r="Q214" s="2" t="s">
        <v>1</v>
      </c>
      <c r="R214" s="2" t="s">
        <v>1</v>
      </c>
      <c r="S214" s="2" t="s">
        <v>1</v>
      </c>
      <c r="T214" s="2" t="s">
        <v>1</v>
      </c>
      <c r="U214" s="2" t="s">
        <v>1</v>
      </c>
      <c r="V214" s="2" t="s">
        <v>1</v>
      </c>
      <c r="W214" s="2" t="s">
        <v>1</v>
      </c>
      <c r="X214" s="2" t="s">
        <v>1</v>
      </c>
      <c r="Y214" s="2" t="s">
        <v>1</v>
      </c>
      <c r="Z214" s="2" t="s">
        <v>1</v>
      </c>
      <c r="AA214" s="2" t="s">
        <v>1</v>
      </c>
      <c r="AB214" s="2" t="s">
        <v>127</v>
      </c>
      <c r="AC214" s="2" t="s">
        <v>126</v>
      </c>
      <c r="AD214" s="2" t="s">
        <v>1</v>
      </c>
      <c r="AE214" s="2" t="s">
        <v>1</v>
      </c>
      <c r="AF214" s="2" t="s">
        <v>1</v>
      </c>
      <c r="AG214" s="2" t="s">
        <v>125</v>
      </c>
      <c r="AH214" s="2">
        <v>2023</v>
      </c>
      <c r="AI214" s="2">
        <v>190</v>
      </c>
      <c r="AJ214" s="2" t="s">
        <v>1</v>
      </c>
      <c r="AK214" s="2" t="s">
        <v>1</v>
      </c>
      <c r="AL214" s="2" t="s">
        <v>1</v>
      </c>
      <c r="AM214" s="2" t="s">
        <v>1</v>
      </c>
      <c r="AN214" s="2" t="s">
        <v>1</v>
      </c>
      <c r="AO214" s="2" t="s">
        <v>1</v>
      </c>
      <c r="AP214" s="2" t="s">
        <v>1</v>
      </c>
      <c r="AQ214" s="2">
        <v>105010</v>
      </c>
      <c r="AR214" s="2" t="s">
        <v>124</v>
      </c>
      <c r="AS214" s="3" t="str">
        <f>HYPERLINK("http://dx.doi.org/10.1016/j.apsoil.2023.105010","http://dx.doi.org/10.1016/j.apsoil.2023.105010")</f>
        <v>http://dx.doi.org/10.1016/j.apsoil.2023.105010</v>
      </c>
      <c r="AT214" s="2" t="s">
        <v>1</v>
      </c>
      <c r="AU214" s="2" t="s">
        <v>123</v>
      </c>
      <c r="AV214" s="2" t="s">
        <v>1</v>
      </c>
      <c r="AW214" s="2" t="s">
        <v>1</v>
      </c>
      <c r="AX214" s="2" t="s">
        <v>1</v>
      </c>
      <c r="AY214" s="2" t="s">
        <v>1</v>
      </c>
      <c r="AZ214" s="2" t="s">
        <v>1</v>
      </c>
      <c r="BA214" s="2" t="s">
        <v>1</v>
      </c>
      <c r="BB214" s="2" t="s">
        <v>1</v>
      </c>
      <c r="BC214" s="2" t="s">
        <v>1</v>
      </c>
      <c r="BD214" s="2" t="s">
        <v>1</v>
      </c>
      <c r="BE214" s="2" t="s">
        <v>1</v>
      </c>
      <c r="BF214" s="2" t="s">
        <v>122</v>
      </c>
      <c r="BG214" s="2" t="str">
        <f>HYPERLINK("https%3A%2F%2Fwww.webofscience.com%2Fwos%2Fwoscc%2Ffull-record%2FWOS:001025796600001","View Full Record in Web of Science")</f>
        <v>View Full Record in Web of Science</v>
      </c>
    </row>
    <row r="215" spans="1:59" ht="12.75" customHeight="1" x14ac:dyDescent="0.2">
      <c r="A215" s="2" t="s">
        <v>11</v>
      </c>
      <c r="B215" s="2" t="s">
        <v>121</v>
      </c>
      <c r="C215" s="2" t="s">
        <v>1</v>
      </c>
      <c r="D215" s="2" t="s">
        <v>1</v>
      </c>
      <c r="E215" s="2" t="s">
        <v>1</v>
      </c>
      <c r="F215" s="2" t="s">
        <v>120</v>
      </c>
      <c r="G215" s="2" t="s">
        <v>1</v>
      </c>
      <c r="H215" s="4" t="s">
        <v>119</v>
      </c>
      <c r="I215" s="2" t="s">
        <v>118</v>
      </c>
      <c r="J215" s="2" t="s">
        <v>1</v>
      </c>
      <c r="K215" s="2" t="s">
        <v>1</v>
      </c>
      <c r="L215" s="2" t="s">
        <v>1</v>
      </c>
      <c r="M215" s="2" t="s">
        <v>1</v>
      </c>
      <c r="N215" s="2" t="s">
        <v>117</v>
      </c>
      <c r="O215" s="2" t="s">
        <v>116</v>
      </c>
      <c r="P215" s="2" t="s">
        <v>1</v>
      </c>
      <c r="Q215" s="2" t="s">
        <v>1</v>
      </c>
      <c r="R215" s="2" t="s">
        <v>1</v>
      </c>
      <c r="S215" s="2" t="s">
        <v>1</v>
      </c>
      <c r="T215" s="2" t="s">
        <v>1</v>
      </c>
      <c r="U215" s="2" t="s">
        <v>1</v>
      </c>
      <c r="V215" s="2" t="s">
        <v>1</v>
      </c>
      <c r="W215" s="2" t="s">
        <v>1</v>
      </c>
      <c r="X215" s="2" t="s">
        <v>1</v>
      </c>
      <c r="Y215" s="2" t="s">
        <v>1</v>
      </c>
      <c r="Z215" s="2" t="s">
        <v>1</v>
      </c>
      <c r="AA215" s="2" t="s">
        <v>1</v>
      </c>
      <c r="AB215" s="2" t="s">
        <v>115</v>
      </c>
      <c r="AC215" s="2" t="s">
        <v>114</v>
      </c>
      <c r="AD215" s="2" t="s">
        <v>1</v>
      </c>
      <c r="AE215" s="2" t="s">
        <v>1</v>
      </c>
      <c r="AF215" s="2" t="s">
        <v>1</v>
      </c>
      <c r="AG215" s="2" t="s">
        <v>44</v>
      </c>
      <c r="AH215" s="2">
        <v>2022</v>
      </c>
      <c r="AI215" s="2">
        <v>144</v>
      </c>
      <c r="AJ215" s="2" t="s">
        <v>1</v>
      </c>
      <c r="AK215" s="2" t="s">
        <v>1</v>
      </c>
      <c r="AL215" s="2" t="s">
        <v>1</v>
      </c>
      <c r="AM215" s="2" t="s">
        <v>1</v>
      </c>
      <c r="AN215" s="2" t="s">
        <v>1</v>
      </c>
      <c r="AO215" s="2" t="s">
        <v>1</v>
      </c>
      <c r="AP215" s="2" t="s">
        <v>1</v>
      </c>
      <c r="AQ215" s="2">
        <v>109443</v>
      </c>
      <c r="AR215" s="2" t="s">
        <v>113</v>
      </c>
      <c r="AS215" s="3" t="str">
        <f>HYPERLINK("http://dx.doi.org/10.1016/j.ecolind.2022.109443","http://dx.doi.org/10.1016/j.ecolind.2022.109443")</f>
        <v>http://dx.doi.org/10.1016/j.ecolind.2022.109443</v>
      </c>
      <c r="AT215" s="2" t="s">
        <v>1</v>
      </c>
      <c r="AU215" s="2" t="s">
        <v>41</v>
      </c>
      <c r="AV215" s="2" t="s">
        <v>1</v>
      </c>
      <c r="AW215" s="2" t="s">
        <v>1</v>
      </c>
      <c r="AX215" s="2" t="s">
        <v>1</v>
      </c>
      <c r="AY215" s="2" t="s">
        <v>1</v>
      </c>
      <c r="AZ215" s="2" t="s">
        <v>1</v>
      </c>
      <c r="BA215" s="2" t="s">
        <v>1</v>
      </c>
      <c r="BB215" s="2" t="s">
        <v>1</v>
      </c>
      <c r="BC215" s="2" t="s">
        <v>1</v>
      </c>
      <c r="BD215" s="2" t="s">
        <v>1</v>
      </c>
      <c r="BE215" s="2" t="s">
        <v>1</v>
      </c>
      <c r="BF215" s="2" t="s">
        <v>112</v>
      </c>
      <c r="BG215" s="2" t="str">
        <f>HYPERLINK("https%3A%2F%2Fwww.webofscience.com%2Fwos%2Fwoscc%2Ffull-record%2FWOS:000864647000004","View Full Record in Web of Science")</f>
        <v>View Full Record in Web of Science</v>
      </c>
    </row>
    <row r="216" spans="1:59" ht="12.75" customHeight="1" x14ac:dyDescent="0.2">
      <c r="A216" s="2" t="s">
        <v>11</v>
      </c>
      <c r="B216" s="2" t="s">
        <v>111</v>
      </c>
      <c r="C216" s="2" t="s">
        <v>1</v>
      </c>
      <c r="D216" s="2" t="s">
        <v>1</v>
      </c>
      <c r="E216" s="2" t="s">
        <v>1</v>
      </c>
      <c r="F216" s="2" t="s">
        <v>110</v>
      </c>
      <c r="G216" s="2" t="s">
        <v>1</v>
      </c>
      <c r="H216" s="4" t="s">
        <v>109</v>
      </c>
      <c r="I216" s="2" t="s">
        <v>108</v>
      </c>
      <c r="J216" s="2" t="s">
        <v>1</v>
      </c>
      <c r="K216" s="2" t="s">
        <v>1</v>
      </c>
      <c r="L216" s="2" t="s">
        <v>1</v>
      </c>
      <c r="M216" s="2" t="s">
        <v>1</v>
      </c>
      <c r="N216" s="2" t="s">
        <v>1</v>
      </c>
      <c r="O216" s="2" t="s">
        <v>107</v>
      </c>
      <c r="P216" s="2" t="s">
        <v>1</v>
      </c>
      <c r="Q216" s="2" t="s">
        <v>1</v>
      </c>
      <c r="R216" s="2" t="s">
        <v>1</v>
      </c>
      <c r="S216" s="2" t="s">
        <v>1</v>
      </c>
      <c r="T216" s="2" t="s">
        <v>1</v>
      </c>
      <c r="U216" s="2" t="s">
        <v>1</v>
      </c>
      <c r="V216" s="2" t="s">
        <v>1</v>
      </c>
      <c r="W216" s="2" t="s">
        <v>1</v>
      </c>
      <c r="X216" s="2" t="s">
        <v>1</v>
      </c>
      <c r="Y216" s="2" t="s">
        <v>1</v>
      </c>
      <c r="Z216" s="2" t="s">
        <v>1</v>
      </c>
      <c r="AA216" s="2" t="s">
        <v>1</v>
      </c>
      <c r="AB216" s="2" t="s">
        <v>1</v>
      </c>
      <c r="AC216" s="2" t="s">
        <v>106</v>
      </c>
      <c r="AD216" s="2" t="s">
        <v>1</v>
      </c>
      <c r="AE216" s="2" t="s">
        <v>1</v>
      </c>
      <c r="AF216" s="2" t="s">
        <v>1</v>
      </c>
      <c r="AG216" s="2" t="s">
        <v>72</v>
      </c>
      <c r="AH216" s="2">
        <v>2023</v>
      </c>
      <c r="AI216" s="2">
        <v>5</v>
      </c>
      <c r="AJ216" s="2">
        <v>6</v>
      </c>
      <c r="AK216" s="2" t="s">
        <v>1</v>
      </c>
      <c r="AL216" s="2" t="s">
        <v>1</v>
      </c>
      <c r="AM216" s="2" t="s">
        <v>1</v>
      </c>
      <c r="AN216" s="2" t="s">
        <v>1</v>
      </c>
      <c r="AO216" s="2" t="s">
        <v>1</v>
      </c>
      <c r="AP216" s="2" t="s">
        <v>1</v>
      </c>
      <c r="AQ216" s="2" t="s">
        <v>1</v>
      </c>
      <c r="AR216" s="2" t="s">
        <v>105</v>
      </c>
      <c r="AS216" s="3" t="str">
        <f>HYPERLINK("http://dx.doi.org/10.1111/csp2.12933","http://dx.doi.org/10.1111/csp2.12933")</f>
        <v>http://dx.doi.org/10.1111/csp2.12933</v>
      </c>
      <c r="AT216" s="2" t="s">
        <v>1</v>
      </c>
      <c r="AU216" s="2" t="s">
        <v>1</v>
      </c>
      <c r="AV216" s="2" t="s">
        <v>1</v>
      </c>
      <c r="AW216" s="2" t="s">
        <v>1</v>
      </c>
      <c r="AX216" s="2" t="s">
        <v>1</v>
      </c>
      <c r="AY216" s="2" t="s">
        <v>1</v>
      </c>
      <c r="AZ216" s="2" t="s">
        <v>1</v>
      </c>
      <c r="BA216" s="2" t="s">
        <v>1</v>
      </c>
      <c r="BB216" s="2" t="s">
        <v>1</v>
      </c>
      <c r="BC216" s="2" t="s">
        <v>1</v>
      </c>
      <c r="BD216" s="2" t="s">
        <v>1</v>
      </c>
      <c r="BE216" s="2" t="s">
        <v>1</v>
      </c>
      <c r="BF216" s="2" t="s">
        <v>104</v>
      </c>
      <c r="BG216" s="2" t="str">
        <f>HYPERLINK("https%3A%2F%2Fwww.webofscience.com%2Fwos%2Fwoscc%2Ffull-record%2FWOS:001003278600007","View Full Record in Web of Science")</f>
        <v>View Full Record in Web of Science</v>
      </c>
    </row>
    <row r="217" spans="1:59" ht="12.75" customHeight="1" x14ac:dyDescent="0.2">
      <c r="A217" s="2" t="s">
        <v>11</v>
      </c>
      <c r="B217" s="2" t="s">
        <v>103</v>
      </c>
      <c r="C217" s="2" t="s">
        <v>1</v>
      </c>
      <c r="D217" s="2" t="s">
        <v>1</v>
      </c>
      <c r="E217" s="2" t="s">
        <v>1</v>
      </c>
      <c r="F217" s="2" t="s">
        <v>102</v>
      </c>
      <c r="G217" s="2" t="s">
        <v>1</v>
      </c>
      <c r="H217" s="4" t="s">
        <v>101</v>
      </c>
      <c r="I217" s="2" t="s">
        <v>100</v>
      </c>
      <c r="J217" s="2" t="s">
        <v>1</v>
      </c>
      <c r="K217" s="2" t="s">
        <v>1</v>
      </c>
      <c r="L217" s="2" t="s">
        <v>1</v>
      </c>
      <c r="M217" s="2" t="s">
        <v>1</v>
      </c>
      <c r="N217" s="2" t="s">
        <v>1</v>
      </c>
      <c r="O217" s="2" t="s">
        <v>99</v>
      </c>
      <c r="P217" s="2" t="s">
        <v>1</v>
      </c>
      <c r="Q217" s="2" t="s">
        <v>1</v>
      </c>
      <c r="R217" s="2" t="s">
        <v>1</v>
      </c>
      <c r="S217" s="2" t="s">
        <v>1</v>
      </c>
      <c r="T217" s="2" t="s">
        <v>1</v>
      </c>
      <c r="U217" s="2" t="s">
        <v>1</v>
      </c>
      <c r="V217" s="2" t="s">
        <v>1</v>
      </c>
      <c r="W217" s="2" t="s">
        <v>1</v>
      </c>
      <c r="X217" s="2" t="s">
        <v>1</v>
      </c>
      <c r="Y217" s="2" t="s">
        <v>1</v>
      </c>
      <c r="Z217" s="2" t="s">
        <v>1</v>
      </c>
      <c r="AA217" s="2" t="s">
        <v>1</v>
      </c>
      <c r="AB217" s="2" t="s">
        <v>98</v>
      </c>
      <c r="AC217" s="2" t="s">
        <v>97</v>
      </c>
      <c r="AD217" s="2" t="s">
        <v>1</v>
      </c>
      <c r="AE217" s="2" t="s">
        <v>1</v>
      </c>
      <c r="AF217" s="2" t="s">
        <v>1</v>
      </c>
      <c r="AG217" s="2" t="s">
        <v>1</v>
      </c>
      <c r="AH217" s="2">
        <v>2023</v>
      </c>
      <c r="AI217" s="2">
        <v>75</v>
      </c>
      <c r="AJ217" s="2">
        <v>1</v>
      </c>
      <c r="AK217" s="2" t="s">
        <v>1</v>
      </c>
      <c r="AL217" s="2" t="s">
        <v>1</v>
      </c>
      <c r="AM217" s="2" t="s">
        <v>1</v>
      </c>
      <c r="AN217" s="2" t="s">
        <v>1</v>
      </c>
      <c r="AO217" s="2">
        <v>5</v>
      </c>
      <c r="AP217" s="2">
        <v>26</v>
      </c>
      <c r="AQ217" s="2" t="s">
        <v>1</v>
      </c>
      <c r="AR217" s="2" t="s">
        <v>96</v>
      </c>
      <c r="AS217" s="3" t="str">
        <f>HYPERLINK("http://dx.doi.org/10.31577/geogrcas.2023.75.1.01","http://dx.doi.org/10.31577/geogrcas.2023.75.1.01")</f>
        <v>http://dx.doi.org/10.31577/geogrcas.2023.75.1.01</v>
      </c>
      <c r="AT217" s="2" t="s">
        <v>1</v>
      </c>
      <c r="AU217" s="2" t="s">
        <v>1</v>
      </c>
      <c r="AV217" s="2" t="s">
        <v>1</v>
      </c>
      <c r="AW217" s="2" t="s">
        <v>1</v>
      </c>
      <c r="AX217" s="2" t="s">
        <v>1</v>
      </c>
      <c r="AY217" s="2" t="s">
        <v>1</v>
      </c>
      <c r="AZ217" s="2" t="s">
        <v>1</v>
      </c>
      <c r="BA217" s="2" t="s">
        <v>1</v>
      </c>
      <c r="BB217" s="2" t="s">
        <v>1</v>
      </c>
      <c r="BC217" s="2" t="s">
        <v>1</v>
      </c>
      <c r="BD217" s="2" t="s">
        <v>1</v>
      </c>
      <c r="BE217" s="2" t="s">
        <v>1</v>
      </c>
      <c r="BF217" s="2" t="s">
        <v>95</v>
      </c>
      <c r="BG217" s="2" t="str">
        <f>HYPERLINK("https%3A%2F%2Fwww.webofscience.com%2Fwos%2Fwoscc%2Ffull-record%2FWOS:000962496500001","View Full Record in Web of Science")</f>
        <v>View Full Record in Web of Science</v>
      </c>
    </row>
    <row r="218" spans="1:59" ht="12.75" customHeight="1" x14ac:dyDescent="0.2">
      <c r="A218" s="2" t="s">
        <v>11</v>
      </c>
      <c r="B218" s="2" t="s">
        <v>94</v>
      </c>
      <c r="C218" s="2" t="s">
        <v>1</v>
      </c>
      <c r="D218" s="2" t="s">
        <v>1</v>
      </c>
      <c r="E218" s="2" t="s">
        <v>1</v>
      </c>
      <c r="F218" s="2" t="s">
        <v>93</v>
      </c>
      <c r="G218" s="2" t="s">
        <v>1</v>
      </c>
      <c r="H218" s="4" t="s">
        <v>92</v>
      </c>
      <c r="I218" s="2" t="s">
        <v>91</v>
      </c>
      <c r="J218" s="2" t="s">
        <v>1</v>
      </c>
      <c r="K218" s="2" t="s">
        <v>1</v>
      </c>
      <c r="L218" s="2" t="s">
        <v>1</v>
      </c>
      <c r="M218" s="2" t="s">
        <v>1</v>
      </c>
      <c r="N218" s="2" t="s">
        <v>90</v>
      </c>
      <c r="O218" s="2" t="s">
        <v>89</v>
      </c>
      <c r="P218" s="2" t="s">
        <v>1</v>
      </c>
      <c r="Q218" s="2" t="s">
        <v>1</v>
      </c>
      <c r="R218" s="2" t="s">
        <v>1</v>
      </c>
      <c r="S218" s="2" t="s">
        <v>1</v>
      </c>
      <c r="T218" s="2" t="s">
        <v>1</v>
      </c>
      <c r="U218" s="2" t="s">
        <v>1</v>
      </c>
      <c r="V218" s="2" t="s">
        <v>1</v>
      </c>
      <c r="W218" s="2" t="s">
        <v>1</v>
      </c>
      <c r="X218" s="2" t="s">
        <v>1</v>
      </c>
      <c r="Y218" s="2" t="s">
        <v>1</v>
      </c>
      <c r="Z218" s="2" t="s">
        <v>1</v>
      </c>
      <c r="AA218" s="2" t="s">
        <v>1</v>
      </c>
      <c r="AB218" s="2" t="s">
        <v>1</v>
      </c>
      <c r="AC218" s="2" t="s">
        <v>88</v>
      </c>
      <c r="AD218" s="2" t="s">
        <v>1</v>
      </c>
      <c r="AE218" s="2" t="s">
        <v>1</v>
      </c>
      <c r="AF218" s="2" t="s">
        <v>1</v>
      </c>
      <c r="AG218" s="2" t="s">
        <v>87</v>
      </c>
      <c r="AH218" s="2">
        <v>2023</v>
      </c>
      <c r="AI218" s="2">
        <v>5</v>
      </c>
      <c r="AJ218" s="2" t="s">
        <v>1</v>
      </c>
      <c r="AK218" s="2" t="s">
        <v>1</v>
      </c>
      <c r="AL218" s="2" t="s">
        <v>1</v>
      </c>
      <c r="AM218" s="2" t="s">
        <v>1</v>
      </c>
      <c r="AN218" s="2" t="s">
        <v>1</v>
      </c>
      <c r="AO218" s="2" t="s">
        <v>1</v>
      </c>
      <c r="AP218" s="2" t="s">
        <v>1</v>
      </c>
      <c r="AQ218" s="2">
        <v>934019</v>
      </c>
      <c r="AR218" s="2" t="s">
        <v>86</v>
      </c>
      <c r="AS218" s="3" t="str">
        <f>HYPERLINK("http://dx.doi.org/10.3389/ffgc.2022.934019","http://dx.doi.org/10.3389/ffgc.2022.934019")</f>
        <v>http://dx.doi.org/10.3389/ffgc.2022.934019</v>
      </c>
      <c r="AT218" s="2" t="s">
        <v>1</v>
      </c>
      <c r="AU218" s="2" t="s">
        <v>1</v>
      </c>
      <c r="AV218" s="2" t="s">
        <v>1</v>
      </c>
      <c r="AW218" s="2" t="s">
        <v>1</v>
      </c>
      <c r="AX218" s="2" t="s">
        <v>1</v>
      </c>
      <c r="AY218" s="2" t="s">
        <v>1</v>
      </c>
      <c r="AZ218" s="2" t="s">
        <v>1</v>
      </c>
      <c r="BA218" s="2" t="s">
        <v>1</v>
      </c>
      <c r="BB218" s="2" t="s">
        <v>1</v>
      </c>
      <c r="BC218" s="2" t="s">
        <v>1</v>
      </c>
      <c r="BD218" s="2" t="s">
        <v>1</v>
      </c>
      <c r="BE218" s="2" t="s">
        <v>1</v>
      </c>
      <c r="BF218" s="2" t="s">
        <v>85</v>
      </c>
      <c r="BG218" s="2" t="str">
        <f>HYPERLINK("https%3A%2F%2Fwww.webofscience.com%2Fwos%2Fwoscc%2Ffull-record%2FWOS:000945600300001","View Full Record in Web of Science")</f>
        <v>View Full Record in Web of Science</v>
      </c>
    </row>
    <row r="219" spans="1:59" ht="12.75" customHeight="1" x14ac:dyDescent="0.2">
      <c r="A219" s="2" t="s">
        <v>11</v>
      </c>
      <c r="B219" s="2" t="s">
        <v>84</v>
      </c>
      <c r="C219" s="2" t="s">
        <v>1</v>
      </c>
      <c r="D219" s="2" t="s">
        <v>1</v>
      </c>
      <c r="E219" s="2" t="s">
        <v>1</v>
      </c>
      <c r="F219" s="2" t="s">
        <v>83</v>
      </c>
      <c r="G219" s="2" t="s">
        <v>1</v>
      </c>
      <c r="H219" s="4" t="s">
        <v>82</v>
      </c>
      <c r="I219" s="2" t="s">
        <v>81</v>
      </c>
      <c r="J219" s="2" t="s">
        <v>1</v>
      </c>
      <c r="K219" s="2" t="s">
        <v>1</v>
      </c>
      <c r="L219" s="2" t="s">
        <v>1</v>
      </c>
      <c r="M219" s="2" t="s">
        <v>1</v>
      </c>
      <c r="N219" s="2" t="s">
        <v>1</v>
      </c>
      <c r="O219" s="2" t="s">
        <v>80</v>
      </c>
      <c r="P219" s="2" t="s">
        <v>1</v>
      </c>
      <c r="Q219" s="2" t="s">
        <v>1</v>
      </c>
      <c r="R219" s="2" t="s">
        <v>1</v>
      </c>
      <c r="S219" s="2" t="s">
        <v>1</v>
      </c>
      <c r="T219" s="2" t="s">
        <v>1</v>
      </c>
      <c r="U219" s="2" t="s">
        <v>1</v>
      </c>
      <c r="V219" s="2" t="s">
        <v>1</v>
      </c>
      <c r="W219" s="2" t="s">
        <v>1</v>
      </c>
      <c r="X219" s="2" t="s">
        <v>1</v>
      </c>
      <c r="Y219" s="2" t="s">
        <v>1</v>
      </c>
      <c r="Z219" s="2" t="s">
        <v>1</v>
      </c>
      <c r="AA219" s="2" t="s">
        <v>1</v>
      </c>
      <c r="AB219" s="2" t="s">
        <v>1</v>
      </c>
      <c r="AC219" s="2" t="s">
        <v>79</v>
      </c>
      <c r="AD219" s="2" t="s">
        <v>1</v>
      </c>
      <c r="AE219" s="2" t="s">
        <v>1</v>
      </c>
      <c r="AF219" s="2" t="s">
        <v>1</v>
      </c>
      <c r="AG219" s="2" t="s">
        <v>44</v>
      </c>
      <c r="AH219" s="2">
        <v>2021</v>
      </c>
      <c r="AI219" s="2">
        <v>10</v>
      </c>
      <c r="AJ219" s="2">
        <v>11</v>
      </c>
      <c r="AK219" s="2" t="s">
        <v>1</v>
      </c>
      <c r="AL219" s="2" t="s">
        <v>1</v>
      </c>
      <c r="AM219" s="2" t="s">
        <v>1</v>
      </c>
      <c r="AN219" s="2" t="s">
        <v>1</v>
      </c>
      <c r="AO219" s="2" t="s">
        <v>1</v>
      </c>
      <c r="AP219" s="2" t="s">
        <v>1</v>
      </c>
      <c r="AQ219" s="2">
        <v>1258</v>
      </c>
      <c r="AR219" s="2" t="s">
        <v>78</v>
      </c>
      <c r="AS219" s="3" t="str">
        <f>HYPERLINK("http://dx.doi.org/10.3390/land10111258","http://dx.doi.org/10.3390/land10111258")</f>
        <v>http://dx.doi.org/10.3390/land10111258</v>
      </c>
      <c r="AT219" s="2" t="s">
        <v>1</v>
      </c>
      <c r="AU219" s="2" t="s">
        <v>1</v>
      </c>
      <c r="AV219" s="2" t="s">
        <v>1</v>
      </c>
      <c r="AW219" s="2" t="s">
        <v>1</v>
      </c>
      <c r="AX219" s="2" t="s">
        <v>1</v>
      </c>
      <c r="AY219" s="2" t="s">
        <v>1</v>
      </c>
      <c r="AZ219" s="2" t="s">
        <v>1</v>
      </c>
      <c r="BA219" s="2" t="s">
        <v>1</v>
      </c>
      <c r="BB219" s="2" t="s">
        <v>1</v>
      </c>
      <c r="BC219" s="2" t="s">
        <v>1</v>
      </c>
      <c r="BD219" s="2" t="s">
        <v>1</v>
      </c>
      <c r="BE219" s="2" t="s">
        <v>1</v>
      </c>
      <c r="BF219" s="2" t="s">
        <v>77</v>
      </c>
      <c r="BG219" s="2" t="str">
        <f>HYPERLINK("https%3A%2F%2Fwww.webofscience.com%2Fwos%2Fwoscc%2Ffull-record%2FWOS:000724590500001","View Full Record in Web of Science")</f>
        <v>View Full Record in Web of Science</v>
      </c>
    </row>
    <row r="220" spans="1:59" ht="12.75" customHeight="1" x14ac:dyDescent="0.2">
      <c r="A220" s="2" t="s">
        <v>11</v>
      </c>
      <c r="B220" s="2" t="s">
        <v>76</v>
      </c>
      <c r="C220" s="2" t="s">
        <v>1</v>
      </c>
      <c r="D220" s="2" t="s">
        <v>1</v>
      </c>
      <c r="E220" s="2" t="s">
        <v>1</v>
      </c>
      <c r="F220" s="2" t="s">
        <v>75</v>
      </c>
      <c r="G220" s="2" t="s">
        <v>1</v>
      </c>
      <c r="H220" s="4" t="s">
        <v>74</v>
      </c>
      <c r="I220" s="2" t="s">
        <v>73</v>
      </c>
      <c r="J220" s="2" t="s">
        <v>1</v>
      </c>
      <c r="K220" s="2" t="s">
        <v>1</v>
      </c>
      <c r="L220" s="2" t="s">
        <v>1</v>
      </c>
      <c r="M220" s="2" t="s">
        <v>1</v>
      </c>
      <c r="N220" s="2" t="s">
        <v>1</v>
      </c>
      <c r="O220" s="2" t="s">
        <v>1</v>
      </c>
      <c r="P220" s="2" t="s">
        <v>1</v>
      </c>
      <c r="Q220" s="2" t="s">
        <v>1</v>
      </c>
      <c r="R220" s="2" t="s">
        <v>1</v>
      </c>
      <c r="S220" s="2" t="s">
        <v>1</v>
      </c>
      <c r="T220" s="2" t="s">
        <v>1</v>
      </c>
      <c r="U220" s="2" t="s">
        <v>1</v>
      </c>
      <c r="V220" s="2" t="s">
        <v>1</v>
      </c>
      <c r="W220" s="2" t="s">
        <v>1</v>
      </c>
      <c r="X220" s="2" t="s">
        <v>1</v>
      </c>
      <c r="Y220" s="2" t="s">
        <v>1</v>
      </c>
      <c r="Z220" s="2" t="s">
        <v>1</v>
      </c>
      <c r="AA220" s="2" t="s">
        <v>1</v>
      </c>
      <c r="AB220" s="2" t="s">
        <v>1</v>
      </c>
      <c r="AC220" s="2" t="s">
        <v>15</v>
      </c>
      <c r="AD220" s="2" t="s">
        <v>1</v>
      </c>
      <c r="AE220" s="2" t="s">
        <v>1</v>
      </c>
      <c r="AF220" s="2" t="s">
        <v>1</v>
      </c>
      <c r="AG220" s="2" t="s">
        <v>72</v>
      </c>
      <c r="AH220" s="2">
        <v>2023</v>
      </c>
      <c r="AI220" s="2">
        <v>15</v>
      </c>
      <c r="AJ220" s="2">
        <v>12</v>
      </c>
      <c r="AK220" s="2" t="s">
        <v>1</v>
      </c>
      <c r="AL220" s="2" t="s">
        <v>1</v>
      </c>
      <c r="AM220" s="2" t="s">
        <v>1</v>
      </c>
      <c r="AN220" s="2" t="s">
        <v>1</v>
      </c>
      <c r="AO220" s="2" t="s">
        <v>1</v>
      </c>
      <c r="AP220" s="2" t="s">
        <v>1</v>
      </c>
      <c r="AQ220" s="2">
        <v>9424</v>
      </c>
      <c r="AR220" s="2" t="s">
        <v>71</v>
      </c>
      <c r="AS220" s="3" t="str">
        <f>HYPERLINK("http://dx.doi.org/10.3390/su15129424","http://dx.doi.org/10.3390/su15129424")</f>
        <v>http://dx.doi.org/10.3390/su15129424</v>
      </c>
      <c r="AT220" s="2" t="s">
        <v>1</v>
      </c>
      <c r="AU220" s="2" t="s">
        <v>1</v>
      </c>
      <c r="AV220" s="2" t="s">
        <v>1</v>
      </c>
      <c r="AW220" s="2" t="s">
        <v>1</v>
      </c>
      <c r="AX220" s="2" t="s">
        <v>1</v>
      </c>
      <c r="AY220" s="2" t="s">
        <v>1</v>
      </c>
      <c r="AZ220" s="2" t="s">
        <v>1</v>
      </c>
      <c r="BA220" s="2" t="s">
        <v>1</v>
      </c>
      <c r="BB220" s="2" t="s">
        <v>1</v>
      </c>
      <c r="BC220" s="2" t="s">
        <v>1</v>
      </c>
      <c r="BD220" s="2" t="s">
        <v>1</v>
      </c>
      <c r="BE220" s="2" t="s">
        <v>1</v>
      </c>
      <c r="BF220" s="2" t="s">
        <v>70</v>
      </c>
      <c r="BG220" s="2" t="str">
        <f>HYPERLINK("https%3A%2F%2Fwww.webofscience.com%2Fwos%2Fwoscc%2Ffull-record%2FWOS:001017647900001","View Full Record in Web of Science")</f>
        <v>View Full Record in Web of Science</v>
      </c>
    </row>
    <row r="221" spans="1:59" ht="12.75" customHeight="1" x14ac:dyDescent="0.2">
      <c r="A221" s="2" t="s">
        <v>11</v>
      </c>
      <c r="B221" s="2" t="s">
        <v>69</v>
      </c>
      <c r="C221" s="2" t="s">
        <v>1</v>
      </c>
      <c r="D221" s="2" t="s">
        <v>1</v>
      </c>
      <c r="E221" s="2" t="s">
        <v>1</v>
      </c>
      <c r="F221" s="2" t="s">
        <v>68</v>
      </c>
      <c r="G221" s="2" t="s">
        <v>1</v>
      </c>
      <c r="H221" s="4" t="s">
        <v>67</v>
      </c>
      <c r="I221" s="2" t="s">
        <v>66</v>
      </c>
      <c r="J221" s="2" t="s">
        <v>1</v>
      </c>
      <c r="K221" s="2" t="s">
        <v>1</v>
      </c>
      <c r="L221" s="2" t="s">
        <v>1</v>
      </c>
      <c r="M221" s="2" t="s">
        <v>1</v>
      </c>
      <c r="N221" s="2" t="s">
        <v>1</v>
      </c>
      <c r="O221" s="2" t="s">
        <v>1</v>
      </c>
      <c r="P221" s="2" t="s">
        <v>1</v>
      </c>
      <c r="Q221" s="2" t="s">
        <v>1</v>
      </c>
      <c r="R221" s="2" t="s">
        <v>1</v>
      </c>
      <c r="S221" s="2" t="s">
        <v>1</v>
      </c>
      <c r="T221" s="2" t="s">
        <v>1</v>
      </c>
      <c r="U221" s="2" t="s">
        <v>1</v>
      </c>
      <c r="V221" s="2" t="s">
        <v>1</v>
      </c>
      <c r="W221" s="2" t="s">
        <v>1</v>
      </c>
      <c r="X221" s="2" t="s">
        <v>1</v>
      </c>
      <c r="Y221" s="2" t="s">
        <v>1</v>
      </c>
      <c r="Z221" s="2" t="s">
        <v>1</v>
      </c>
      <c r="AA221" s="2" t="s">
        <v>1</v>
      </c>
      <c r="AB221" s="2" t="s">
        <v>1</v>
      </c>
      <c r="AC221" s="2" t="s">
        <v>65</v>
      </c>
      <c r="AD221" s="2" t="s">
        <v>1</v>
      </c>
      <c r="AE221" s="2" t="s">
        <v>1</v>
      </c>
      <c r="AF221" s="2" t="s">
        <v>1</v>
      </c>
      <c r="AG221" s="2" t="s">
        <v>64</v>
      </c>
      <c r="AH221" s="2">
        <v>2022</v>
      </c>
      <c r="AI221" s="2">
        <v>9</v>
      </c>
      <c r="AJ221" s="2" t="s">
        <v>1</v>
      </c>
      <c r="AK221" s="2" t="s">
        <v>1</v>
      </c>
      <c r="AL221" s="2" t="s">
        <v>1</v>
      </c>
      <c r="AM221" s="2" t="s">
        <v>1</v>
      </c>
      <c r="AN221" s="2" t="s">
        <v>1</v>
      </c>
      <c r="AO221" s="2" t="s">
        <v>1</v>
      </c>
      <c r="AP221" s="2" t="s">
        <v>1</v>
      </c>
      <c r="AQ221" s="2">
        <v>100322</v>
      </c>
      <c r="AR221" s="2" t="s">
        <v>63</v>
      </c>
      <c r="AS221" s="3" t="str">
        <f>HYPERLINK("http://dx.doi.org/10.1016/j.tfp.2022.100322","http://dx.doi.org/10.1016/j.tfp.2022.100322")</f>
        <v>http://dx.doi.org/10.1016/j.tfp.2022.100322</v>
      </c>
      <c r="AT221" s="2" t="s">
        <v>1</v>
      </c>
      <c r="AU221" s="2" t="s">
        <v>62</v>
      </c>
      <c r="AV221" s="2" t="s">
        <v>1</v>
      </c>
      <c r="AW221" s="2" t="s">
        <v>1</v>
      </c>
      <c r="AX221" s="2" t="s">
        <v>1</v>
      </c>
      <c r="AY221" s="2" t="s">
        <v>1</v>
      </c>
      <c r="AZ221" s="2" t="s">
        <v>1</v>
      </c>
      <c r="BA221" s="2" t="s">
        <v>1</v>
      </c>
      <c r="BB221" s="2" t="s">
        <v>1</v>
      </c>
      <c r="BC221" s="2" t="s">
        <v>1</v>
      </c>
      <c r="BD221" s="2" t="s">
        <v>1</v>
      </c>
      <c r="BE221" s="2" t="s">
        <v>1</v>
      </c>
      <c r="BF221" s="2" t="s">
        <v>61</v>
      </c>
      <c r="BG221" s="2" t="str">
        <f>HYPERLINK("https%3A%2F%2Fwww.webofscience.com%2Fwos%2Fwoscc%2Ffull-record%2FWOS:000862837600004","View Full Record in Web of Science")</f>
        <v>View Full Record in Web of Science</v>
      </c>
    </row>
    <row r="222" spans="1:59" ht="12.75" customHeight="1" x14ac:dyDescent="0.2">
      <c r="A222" s="2" t="s">
        <v>11</v>
      </c>
      <c r="B222" s="2" t="s">
        <v>60</v>
      </c>
      <c r="C222" s="2" t="s">
        <v>1</v>
      </c>
      <c r="D222" s="2" t="s">
        <v>1</v>
      </c>
      <c r="E222" s="2" t="s">
        <v>1</v>
      </c>
      <c r="F222" s="2" t="s">
        <v>59</v>
      </c>
      <c r="G222" s="2" t="s">
        <v>1</v>
      </c>
      <c r="H222" s="4" t="s">
        <v>58</v>
      </c>
      <c r="I222" s="2" t="s">
        <v>57</v>
      </c>
      <c r="J222" s="2" t="s">
        <v>1</v>
      </c>
      <c r="K222" s="2" t="s">
        <v>1</v>
      </c>
      <c r="L222" s="2" t="s">
        <v>1</v>
      </c>
      <c r="M222" s="2" t="s">
        <v>1</v>
      </c>
      <c r="N222" s="2" t="s">
        <v>56</v>
      </c>
      <c r="O222" s="2" t="s">
        <v>55</v>
      </c>
      <c r="P222" s="2" t="s">
        <v>1</v>
      </c>
      <c r="Q222" s="2" t="s">
        <v>1</v>
      </c>
      <c r="R222" s="2" t="s">
        <v>1</v>
      </c>
      <c r="S222" s="2" t="s">
        <v>1</v>
      </c>
      <c r="T222" s="2" t="s">
        <v>1</v>
      </c>
      <c r="U222" s="2" t="s">
        <v>1</v>
      </c>
      <c r="V222" s="2" t="s">
        <v>1</v>
      </c>
      <c r="W222" s="2" t="s">
        <v>1</v>
      </c>
      <c r="X222" s="2" t="s">
        <v>1</v>
      </c>
      <c r="Y222" s="2" t="s">
        <v>1</v>
      </c>
      <c r="Z222" s="2" t="s">
        <v>1</v>
      </c>
      <c r="AA222" s="2" t="s">
        <v>1</v>
      </c>
      <c r="AB222" s="2" t="s">
        <v>54</v>
      </c>
      <c r="AC222" s="2" t="s">
        <v>53</v>
      </c>
      <c r="AD222" s="2" t="s">
        <v>1</v>
      </c>
      <c r="AE222" s="2" t="s">
        <v>1</v>
      </c>
      <c r="AF222" s="2" t="s">
        <v>1</v>
      </c>
      <c r="AG222" s="2" t="s">
        <v>33</v>
      </c>
      <c r="AH222" s="2">
        <v>2022</v>
      </c>
      <c r="AI222" s="2">
        <v>24</v>
      </c>
      <c r="AJ222" s="2">
        <v>2</v>
      </c>
      <c r="AK222" s="2" t="s">
        <v>1</v>
      </c>
      <c r="AL222" s="2" t="s">
        <v>1</v>
      </c>
      <c r="AM222" s="2" t="s">
        <v>1</v>
      </c>
      <c r="AN222" s="2" t="s">
        <v>1</v>
      </c>
      <c r="AO222" s="2">
        <v>363</v>
      </c>
      <c r="AP222" s="2">
        <v>378</v>
      </c>
      <c r="AQ222" s="2" t="s">
        <v>1</v>
      </c>
      <c r="AR222" s="2" t="s">
        <v>52</v>
      </c>
      <c r="AS222" s="3" t="str">
        <f>HYPERLINK("http://dx.doi.org/10.3161/15081109ACC2022.24.2.007","http://dx.doi.org/10.3161/15081109ACC2022.24.2.007")</f>
        <v>http://dx.doi.org/10.3161/15081109ACC2022.24.2.007</v>
      </c>
      <c r="AT222" s="2" t="s">
        <v>1</v>
      </c>
      <c r="AU222" s="2" t="s">
        <v>1</v>
      </c>
      <c r="AV222" s="2" t="s">
        <v>1</v>
      </c>
      <c r="AW222" s="2" t="s">
        <v>1</v>
      </c>
      <c r="AX222" s="2" t="s">
        <v>1</v>
      </c>
      <c r="AY222" s="2" t="s">
        <v>1</v>
      </c>
      <c r="AZ222" s="2" t="s">
        <v>1</v>
      </c>
      <c r="BA222" s="2" t="s">
        <v>1</v>
      </c>
      <c r="BB222" s="2" t="s">
        <v>1</v>
      </c>
      <c r="BC222" s="2" t="s">
        <v>1</v>
      </c>
      <c r="BD222" s="2" t="s">
        <v>1</v>
      </c>
      <c r="BE222" s="2" t="s">
        <v>1</v>
      </c>
      <c r="BF222" s="2" t="s">
        <v>51</v>
      </c>
      <c r="BG222" s="2" t="str">
        <f>HYPERLINK("https%3A%2F%2Fwww.webofscience.com%2Fwos%2Fwoscc%2Ffull-record%2FWOS:000927167500007","View Full Record in Web of Science")</f>
        <v>View Full Record in Web of Science</v>
      </c>
    </row>
    <row r="223" spans="1:59" ht="12.75" customHeight="1" x14ac:dyDescent="0.2">
      <c r="A223" s="2" t="s">
        <v>11</v>
      </c>
      <c r="B223" s="2" t="s">
        <v>50</v>
      </c>
      <c r="C223" s="2" t="s">
        <v>1</v>
      </c>
      <c r="D223" s="2" t="s">
        <v>1</v>
      </c>
      <c r="E223" s="2" t="s">
        <v>1</v>
      </c>
      <c r="F223" s="2" t="s">
        <v>49</v>
      </c>
      <c r="G223" s="2" t="s">
        <v>1</v>
      </c>
      <c r="H223" s="4" t="s">
        <v>48</v>
      </c>
      <c r="I223" s="2" t="s">
        <v>47</v>
      </c>
      <c r="J223" s="2" t="s">
        <v>1</v>
      </c>
      <c r="K223" s="2" t="s">
        <v>1</v>
      </c>
      <c r="L223" s="2" t="s">
        <v>1</v>
      </c>
      <c r="M223" s="2" t="s">
        <v>1</v>
      </c>
      <c r="N223" s="2" t="s">
        <v>1</v>
      </c>
      <c r="O223" s="2" t="s">
        <v>46</v>
      </c>
      <c r="P223" s="2" t="s">
        <v>1</v>
      </c>
      <c r="Q223" s="2" t="s">
        <v>1</v>
      </c>
      <c r="R223" s="2" t="s">
        <v>1</v>
      </c>
      <c r="S223" s="2" t="s">
        <v>1</v>
      </c>
      <c r="T223" s="2" t="s">
        <v>1</v>
      </c>
      <c r="U223" s="2" t="s">
        <v>1</v>
      </c>
      <c r="V223" s="2" t="s">
        <v>1</v>
      </c>
      <c r="W223" s="2" t="s">
        <v>1</v>
      </c>
      <c r="X223" s="2" t="s">
        <v>1</v>
      </c>
      <c r="Y223" s="2" t="s">
        <v>1</v>
      </c>
      <c r="Z223" s="2" t="s">
        <v>1</v>
      </c>
      <c r="AA223" s="2" t="s">
        <v>1</v>
      </c>
      <c r="AB223" s="2" t="s">
        <v>1</v>
      </c>
      <c r="AC223" s="2" t="s">
        <v>45</v>
      </c>
      <c r="AD223" s="2" t="s">
        <v>1</v>
      </c>
      <c r="AE223" s="2" t="s">
        <v>1</v>
      </c>
      <c r="AF223" s="2" t="s">
        <v>1</v>
      </c>
      <c r="AG223" s="2" t="s">
        <v>44</v>
      </c>
      <c r="AH223" s="2">
        <v>2022</v>
      </c>
      <c r="AI223" s="2">
        <v>39</v>
      </c>
      <c r="AJ223" s="2" t="s">
        <v>1</v>
      </c>
      <c r="AK223" s="2" t="s">
        <v>1</v>
      </c>
      <c r="AL223" s="2" t="s">
        <v>1</v>
      </c>
      <c r="AM223" s="2" t="s">
        <v>1</v>
      </c>
      <c r="AN223" s="2" t="s">
        <v>1</v>
      </c>
      <c r="AO223" s="2" t="s">
        <v>1</v>
      </c>
      <c r="AP223" s="2" t="s">
        <v>1</v>
      </c>
      <c r="AQ223" s="2" t="s">
        <v>43</v>
      </c>
      <c r="AR223" s="2" t="s">
        <v>42</v>
      </c>
      <c r="AS223" s="3" t="str">
        <f>HYPERLINK("http://dx.doi.org/10.1016/j.gecco.2022.e02259","http://dx.doi.org/10.1016/j.gecco.2022.e02259")</f>
        <v>http://dx.doi.org/10.1016/j.gecco.2022.e02259</v>
      </c>
      <c r="AT223" s="2" t="s">
        <v>1</v>
      </c>
      <c r="AU223" s="2" t="s">
        <v>41</v>
      </c>
      <c r="AV223" s="2" t="s">
        <v>1</v>
      </c>
      <c r="AW223" s="2" t="s">
        <v>1</v>
      </c>
      <c r="AX223" s="2" t="s">
        <v>1</v>
      </c>
      <c r="AY223" s="2" t="s">
        <v>1</v>
      </c>
      <c r="AZ223" s="2" t="s">
        <v>1</v>
      </c>
      <c r="BA223" s="2" t="s">
        <v>1</v>
      </c>
      <c r="BB223" s="2" t="s">
        <v>1</v>
      </c>
      <c r="BC223" s="2" t="s">
        <v>1</v>
      </c>
      <c r="BD223" s="2" t="s">
        <v>1</v>
      </c>
      <c r="BE223" s="2" t="s">
        <v>1</v>
      </c>
      <c r="BF223" s="2" t="s">
        <v>40</v>
      </c>
      <c r="BG223" s="2" t="str">
        <f>HYPERLINK("https%3A%2F%2Fwww.webofscience.com%2Fwos%2Fwoscc%2Ffull-record%2FWOS:000867417400005","View Full Record in Web of Science")</f>
        <v>View Full Record in Web of Science</v>
      </c>
    </row>
    <row r="224" spans="1:59" ht="12.75" customHeight="1" x14ac:dyDescent="0.2">
      <c r="A224" s="2" t="s">
        <v>11</v>
      </c>
      <c r="B224" s="2" t="s">
        <v>39</v>
      </c>
      <c r="C224" s="2" t="s">
        <v>1</v>
      </c>
      <c r="D224" s="2" t="s">
        <v>1</v>
      </c>
      <c r="E224" s="2" t="s">
        <v>1</v>
      </c>
      <c r="F224" s="2" t="s">
        <v>38</v>
      </c>
      <c r="G224" s="2" t="s">
        <v>1</v>
      </c>
      <c r="H224" s="4" t="s">
        <v>37</v>
      </c>
      <c r="I224" s="2" t="s">
        <v>36</v>
      </c>
      <c r="J224" s="2" t="s">
        <v>1</v>
      </c>
      <c r="K224" s="2" t="s">
        <v>1</v>
      </c>
      <c r="L224" s="2" t="s">
        <v>1</v>
      </c>
      <c r="M224" s="2" t="s">
        <v>1</v>
      </c>
      <c r="N224" s="2" t="s">
        <v>1</v>
      </c>
      <c r="O224" s="2" t="s">
        <v>1</v>
      </c>
      <c r="P224" s="2" t="s">
        <v>1</v>
      </c>
      <c r="Q224" s="2" t="s">
        <v>1</v>
      </c>
      <c r="R224" s="2" t="s">
        <v>1</v>
      </c>
      <c r="S224" s="2" t="s">
        <v>1</v>
      </c>
      <c r="T224" s="2" t="s">
        <v>1</v>
      </c>
      <c r="U224" s="2" t="s">
        <v>1</v>
      </c>
      <c r="V224" s="2" t="s">
        <v>1</v>
      </c>
      <c r="W224" s="2" t="s">
        <v>1</v>
      </c>
      <c r="X224" s="2" t="s">
        <v>1</v>
      </c>
      <c r="Y224" s="2" t="s">
        <v>1</v>
      </c>
      <c r="Z224" s="2" t="s">
        <v>1</v>
      </c>
      <c r="AA224" s="2" t="s">
        <v>1</v>
      </c>
      <c r="AB224" s="2" t="s">
        <v>35</v>
      </c>
      <c r="AC224" s="2" t="s">
        <v>34</v>
      </c>
      <c r="AD224" s="2" t="s">
        <v>1</v>
      </c>
      <c r="AE224" s="2" t="s">
        <v>1</v>
      </c>
      <c r="AF224" s="2" t="s">
        <v>1</v>
      </c>
      <c r="AG224" s="2" t="s">
        <v>33</v>
      </c>
      <c r="AH224" s="2">
        <v>2021</v>
      </c>
      <c r="AI224" s="2">
        <v>133</v>
      </c>
      <c r="AJ224" s="2" t="s">
        <v>1</v>
      </c>
      <c r="AK224" s="2" t="s">
        <v>1</v>
      </c>
      <c r="AL224" s="2" t="s">
        <v>1</v>
      </c>
      <c r="AM224" s="2" t="s">
        <v>1</v>
      </c>
      <c r="AN224" s="2" t="s">
        <v>1</v>
      </c>
      <c r="AO224" s="2" t="s">
        <v>1</v>
      </c>
      <c r="AP224" s="2" t="s">
        <v>1</v>
      </c>
      <c r="AQ224" s="2">
        <v>102598</v>
      </c>
      <c r="AR224" s="2" t="s">
        <v>32</v>
      </c>
      <c r="AS224" s="3" t="str">
        <f>HYPERLINK("http://dx.doi.org/10.1016/j.forpol.2021.102598","http://dx.doi.org/10.1016/j.forpol.2021.102598")</f>
        <v>http://dx.doi.org/10.1016/j.forpol.2021.102598</v>
      </c>
      <c r="AT224" s="2" t="s">
        <v>1</v>
      </c>
      <c r="AU224" s="2" t="s">
        <v>31</v>
      </c>
      <c r="AV224" s="2" t="s">
        <v>1</v>
      </c>
      <c r="AW224" s="2" t="s">
        <v>1</v>
      </c>
      <c r="AX224" s="2" t="s">
        <v>1</v>
      </c>
      <c r="AY224" s="2" t="s">
        <v>1</v>
      </c>
      <c r="AZ224" s="2" t="s">
        <v>1</v>
      </c>
      <c r="BA224" s="2" t="s">
        <v>1</v>
      </c>
      <c r="BB224" s="2" t="s">
        <v>1</v>
      </c>
      <c r="BC224" s="2" t="s">
        <v>1</v>
      </c>
      <c r="BD224" s="2" t="s">
        <v>1</v>
      </c>
      <c r="BE224" s="2" t="s">
        <v>1</v>
      </c>
      <c r="BF224" s="2" t="s">
        <v>30</v>
      </c>
      <c r="BG224" s="2" t="str">
        <f>HYPERLINK("https%3A%2F%2Fwww.webofscience.com%2Fwos%2Fwoscc%2Ffull-record%2FWOS:000704570400004","View Full Record in Web of Science")</f>
        <v>View Full Record in Web of Science</v>
      </c>
    </row>
    <row r="225" spans="1:59" ht="12.75" customHeight="1" x14ac:dyDescent="0.2">
      <c r="A225" s="2" t="s">
        <v>11</v>
      </c>
      <c r="B225" s="2" t="s">
        <v>29</v>
      </c>
      <c r="C225" s="2" t="s">
        <v>1</v>
      </c>
      <c r="D225" s="2" t="s">
        <v>1</v>
      </c>
      <c r="E225" s="2" t="s">
        <v>1</v>
      </c>
      <c r="F225" s="2" t="s">
        <v>28</v>
      </c>
      <c r="G225" s="2" t="s">
        <v>1</v>
      </c>
      <c r="H225" s="4" t="s">
        <v>27</v>
      </c>
      <c r="I225" s="2" t="s">
        <v>26</v>
      </c>
      <c r="J225" s="2" t="s">
        <v>1</v>
      </c>
      <c r="K225" s="2" t="s">
        <v>1</v>
      </c>
      <c r="L225" s="2" t="s">
        <v>1</v>
      </c>
      <c r="M225" s="2" t="s">
        <v>1</v>
      </c>
      <c r="N225" s="2" t="s">
        <v>1</v>
      </c>
      <c r="O225" s="2" t="s">
        <v>1</v>
      </c>
      <c r="P225" s="2" t="s">
        <v>1</v>
      </c>
      <c r="Q225" s="2" t="s">
        <v>1</v>
      </c>
      <c r="R225" s="2" t="s">
        <v>1</v>
      </c>
      <c r="S225" s="2" t="s">
        <v>1</v>
      </c>
      <c r="T225" s="2" t="s">
        <v>1</v>
      </c>
      <c r="U225" s="2" t="s">
        <v>1</v>
      </c>
      <c r="V225" s="2" t="s">
        <v>1</v>
      </c>
      <c r="W225" s="2" t="s">
        <v>1</v>
      </c>
      <c r="X225" s="2" t="s">
        <v>1</v>
      </c>
      <c r="Y225" s="2" t="s">
        <v>1</v>
      </c>
      <c r="Z225" s="2" t="s">
        <v>1</v>
      </c>
      <c r="AA225" s="2" t="s">
        <v>1</v>
      </c>
      <c r="AB225" s="2" t="s">
        <v>1</v>
      </c>
      <c r="AC225" s="2" t="s">
        <v>25</v>
      </c>
      <c r="AD225" s="2" t="s">
        <v>1</v>
      </c>
      <c r="AE225" s="2" t="s">
        <v>1</v>
      </c>
      <c r="AF225" s="2" t="s">
        <v>1</v>
      </c>
      <c r="AG225" s="2" t="s">
        <v>24</v>
      </c>
      <c r="AH225" s="2">
        <v>2021</v>
      </c>
      <c r="AI225" s="2">
        <v>21</v>
      </c>
      <c r="AJ225" s="2">
        <v>1</v>
      </c>
      <c r="AK225" s="2" t="s">
        <v>1</v>
      </c>
      <c r="AL225" s="2" t="s">
        <v>1</v>
      </c>
      <c r="AM225" s="2" t="s">
        <v>1</v>
      </c>
      <c r="AN225" s="2" t="s">
        <v>1</v>
      </c>
      <c r="AO225" s="2" t="s">
        <v>1</v>
      </c>
      <c r="AP225" s="2" t="s">
        <v>1</v>
      </c>
      <c r="AQ225" s="2">
        <v>225</v>
      </c>
      <c r="AR225" s="2" t="s">
        <v>23</v>
      </c>
      <c r="AS225" s="3" t="str">
        <f>HYPERLINK("http://dx.doi.org/10.1186/s12862-021-01949-9","http://dx.doi.org/10.1186/s12862-021-01949-9")</f>
        <v>http://dx.doi.org/10.1186/s12862-021-01949-9</v>
      </c>
      <c r="AT225" s="2" t="s">
        <v>1</v>
      </c>
      <c r="AU225" s="2" t="s">
        <v>1</v>
      </c>
      <c r="AV225" s="2" t="s">
        <v>1</v>
      </c>
      <c r="AW225" s="2" t="s">
        <v>1</v>
      </c>
      <c r="AX225" s="2" t="s">
        <v>1</v>
      </c>
      <c r="AY225" s="2" t="s">
        <v>1</v>
      </c>
      <c r="AZ225" s="2" t="s">
        <v>1</v>
      </c>
      <c r="BA225" s="2">
        <v>34963465</v>
      </c>
      <c r="BB225" s="2" t="s">
        <v>1</v>
      </c>
      <c r="BC225" s="2" t="s">
        <v>1</v>
      </c>
      <c r="BD225" s="2" t="s">
        <v>1</v>
      </c>
      <c r="BE225" s="2" t="s">
        <v>1</v>
      </c>
      <c r="BF225" s="2" t="s">
        <v>22</v>
      </c>
      <c r="BG225" s="2" t="str">
        <f>HYPERLINK("https%3A%2F%2Fwww.webofscience.com%2Fwos%2Fwoscc%2Ffull-record%2FWOS:000740348700001","View Full Record in Web of Science")</f>
        <v>View Full Record in Web of Science</v>
      </c>
    </row>
    <row r="226" spans="1:59" ht="12.75" customHeight="1" x14ac:dyDescent="0.2">
      <c r="A226" s="2" t="s">
        <v>11</v>
      </c>
      <c r="B226" s="2" t="s">
        <v>21</v>
      </c>
      <c r="C226" s="2" t="s">
        <v>1</v>
      </c>
      <c r="D226" s="2" t="s">
        <v>1</v>
      </c>
      <c r="E226" s="2" t="s">
        <v>1</v>
      </c>
      <c r="F226" s="2" t="s">
        <v>20</v>
      </c>
      <c r="G226" s="2" t="s">
        <v>1</v>
      </c>
      <c r="H226" s="4" t="s">
        <v>19</v>
      </c>
      <c r="I226" s="2" t="s">
        <v>18</v>
      </c>
      <c r="J226" s="2" t="s">
        <v>1</v>
      </c>
      <c r="K226" s="2" t="s">
        <v>1</v>
      </c>
      <c r="L226" s="2" t="s">
        <v>1</v>
      </c>
      <c r="M226" s="2" t="s">
        <v>1</v>
      </c>
      <c r="N226" s="2" t="s">
        <v>17</v>
      </c>
      <c r="O226" s="2" t="s">
        <v>16</v>
      </c>
      <c r="P226" s="2" t="s">
        <v>1</v>
      </c>
      <c r="Q226" s="2" t="s">
        <v>1</v>
      </c>
      <c r="R226" s="2" t="s">
        <v>1</v>
      </c>
      <c r="S226" s="2" t="s">
        <v>1</v>
      </c>
      <c r="T226" s="2" t="s">
        <v>1</v>
      </c>
      <c r="U226" s="2" t="s">
        <v>1</v>
      </c>
      <c r="V226" s="2" t="s">
        <v>1</v>
      </c>
      <c r="W226" s="2" t="s">
        <v>1</v>
      </c>
      <c r="X226" s="2" t="s">
        <v>1</v>
      </c>
      <c r="Y226" s="2" t="s">
        <v>1</v>
      </c>
      <c r="Z226" s="2" t="s">
        <v>1</v>
      </c>
      <c r="AA226" s="2" t="s">
        <v>1</v>
      </c>
      <c r="AB226" s="2" t="s">
        <v>1</v>
      </c>
      <c r="AC226" s="2" t="s">
        <v>15</v>
      </c>
      <c r="AD226" s="2" t="s">
        <v>1</v>
      </c>
      <c r="AE226" s="2" t="s">
        <v>1</v>
      </c>
      <c r="AF226" s="2" t="s">
        <v>1</v>
      </c>
      <c r="AG226" s="2" t="s">
        <v>14</v>
      </c>
      <c r="AH226" s="2">
        <v>2022</v>
      </c>
      <c r="AI226" s="2">
        <v>14</v>
      </c>
      <c r="AJ226" s="2">
        <v>9</v>
      </c>
      <c r="AK226" s="2" t="s">
        <v>1</v>
      </c>
      <c r="AL226" s="2" t="s">
        <v>1</v>
      </c>
      <c r="AM226" s="2" t="s">
        <v>1</v>
      </c>
      <c r="AN226" s="2" t="s">
        <v>1</v>
      </c>
      <c r="AO226" s="2" t="s">
        <v>1</v>
      </c>
      <c r="AP226" s="2" t="s">
        <v>1</v>
      </c>
      <c r="AQ226" s="2">
        <v>5164</v>
      </c>
      <c r="AR226" s="2" t="s">
        <v>13</v>
      </c>
      <c r="AS226" s="3" t="str">
        <f>HYPERLINK("http://dx.doi.org/10.3390/su14095164","http://dx.doi.org/10.3390/su14095164")</f>
        <v>http://dx.doi.org/10.3390/su14095164</v>
      </c>
      <c r="AT226" s="2" t="s">
        <v>1</v>
      </c>
      <c r="AU226" s="2" t="s">
        <v>1</v>
      </c>
      <c r="AV226" s="2" t="s">
        <v>1</v>
      </c>
      <c r="AW226" s="2" t="s">
        <v>1</v>
      </c>
      <c r="AX226" s="2" t="s">
        <v>1</v>
      </c>
      <c r="AY226" s="2" t="s">
        <v>1</v>
      </c>
      <c r="AZ226" s="2" t="s">
        <v>1</v>
      </c>
      <c r="BA226" s="2" t="s">
        <v>1</v>
      </c>
      <c r="BB226" s="2" t="s">
        <v>1</v>
      </c>
      <c r="BC226" s="2" t="s">
        <v>1</v>
      </c>
      <c r="BD226" s="2" t="s">
        <v>1</v>
      </c>
      <c r="BE226" s="2" t="s">
        <v>1</v>
      </c>
      <c r="BF226" s="2" t="s">
        <v>12</v>
      </c>
      <c r="BG226" s="2" t="str">
        <f>HYPERLINK("https%3A%2F%2Fwww.webofscience.com%2Fwos%2Fwoscc%2Ffull-record%2FWOS:000794677500001","View Full Record in Web of Science")</f>
        <v>View Full Record in Web of Science</v>
      </c>
    </row>
    <row r="227" spans="1:59" ht="12.75" customHeight="1" x14ac:dyDescent="0.2">
      <c r="A227" s="2" t="s">
        <v>11</v>
      </c>
      <c r="B227" s="2" t="s">
        <v>10</v>
      </c>
      <c r="C227" s="2" t="s">
        <v>1</v>
      </c>
      <c r="D227" s="2" t="s">
        <v>1</v>
      </c>
      <c r="E227" s="2" t="s">
        <v>1</v>
      </c>
      <c r="F227" s="2" t="s">
        <v>9</v>
      </c>
      <c r="G227" s="2" t="s">
        <v>1</v>
      </c>
      <c r="H227" s="4" t="s">
        <v>8</v>
      </c>
      <c r="I227" s="2" t="s">
        <v>7</v>
      </c>
      <c r="J227" s="2" t="s">
        <v>1</v>
      </c>
      <c r="K227" s="2" t="s">
        <v>1</v>
      </c>
      <c r="L227" s="2" t="s">
        <v>1</v>
      </c>
      <c r="M227" s="2" t="s">
        <v>1</v>
      </c>
      <c r="N227" s="2" t="s">
        <v>6</v>
      </c>
      <c r="O227" s="2" t="s">
        <v>5</v>
      </c>
      <c r="P227" s="2" t="s">
        <v>1</v>
      </c>
      <c r="Q227" s="2" t="s">
        <v>1</v>
      </c>
      <c r="R227" s="2" t="s">
        <v>1</v>
      </c>
      <c r="S227" s="2" t="s">
        <v>1</v>
      </c>
      <c r="T227" s="2" t="s">
        <v>1</v>
      </c>
      <c r="U227" s="2" t="s">
        <v>1</v>
      </c>
      <c r="V227" s="2" t="s">
        <v>1</v>
      </c>
      <c r="W227" s="2" t="s">
        <v>1</v>
      </c>
      <c r="X227" s="2" t="s">
        <v>1</v>
      </c>
      <c r="Y227" s="2" t="s">
        <v>1</v>
      </c>
      <c r="Z227" s="2" t="s">
        <v>1</v>
      </c>
      <c r="AA227" s="2" t="s">
        <v>1</v>
      </c>
      <c r="AB227" s="2" t="s">
        <v>1</v>
      </c>
      <c r="AC227" s="2" t="s">
        <v>4</v>
      </c>
      <c r="AD227" s="2" t="s">
        <v>1</v>
      </c>
      <c r="AE227" s="2" t="s">
        <v>1</v>
      </c>
      <c r="AF227" s="2" t="s">
        <v>1</v>
      </c>
      <c r="AG227" s="2" t="s">
        <v>3</v>
      </c>
      <c r="AH227" s="2">
        <v>2022</v>
      </c>
      <c r="AI227" s="2">
        <v>3</v>
      </c>
      <c r="AJ227" s="2">
        <v>1</v>
      </c>
      <c r="AK227" s="2" t="s">
        <v>1</v>
      </c>
      <c r="AL227" s="2" t="s">
        <v>1</v>
      </c>
      <c r="AM227" s="2" t="s">
        <v>1</v>
      </c>
      <c r="AN227" s="2" t="s">
        <v>1</v>
      </c>
      <c r="AO227" s="2" t="s">
        <v>1</v>
      </c>
      <c r="AP227" s="2" t="s">
        <v>1</v>
      </c>
      <c r="AQ227" s="2">
        <v>24</v>
      </c>
      <c r="AR227" s="2" t="s">
        <v>2</v>
      </c>
      <c r="AS227" s="3" t="str">
        <f>HYPERLINK("http://dx.doi.org/10.1007/s43621-022-00092-9","http://dx.doi.org/10.1007/s43621-022-00092-9")</f>
        <v>http://dx.doi.org/10.1007/s43621-022-00092-9</v>
      </c>
      <c r="AT227" s="2" t="s">
        <v>1</v>
      </c>
      <c r="AU227" s="2" t="s">
        <v>1</v>
      </c>
      <c r="AV227" s="2" t="s">
        <v>1</v>
      </c>
      <c r="AW227" s="2" t="s">
        <v>1</v>
      </c>
      <c r="AX227" s="2" t="s">
        <v>1</v>
      </c>
      <c r="AY227" s="2" t="s">
        <v>1</v>
      </c>
      <c r="AZ227" s="2" t="s">
        <v>1</v>
      </c>
      <c r="BA227" s="2" t="s">
        <v>1</v>
      </c>
      <c r="BB227" s="2" t="s">
        <v>1</v>
      </c>
      <c r="BC227" s="2" t="s">
        <v>1</v>
      </c>
      <c r="BD227" s="2" t="s">
        <v>1</v>
      </c>
      <c r="BE227" s="2" t="s">
        <v>1</v>
      </c>
      <c r="BF227" s="2" t="s">
        <v>0</v>
      </c>
      <c r="BG227" s="2" t="str">
        <f>HYPERLINK("https%3A%2F%2Fwww.webofscience.com%2Fwos%2Fwoscc%2Ffull-record%2FWOS:000953289400001","View Full Record in Web of Science")</f>
        <v>View Full Record in Web of Science</v>
      </c>
    </row>
    <row r="228" spans="1:59" ht="12.75" customHeight="1" x14ac:dyDescent="0.2"/>
    <row r="229" spans="1:59" ht="12.75" customHeight="1" x14ac:dyDescent="0.2"/>
    <row r="230" spans="1:59" ht="12.75" customHeight="1" x14ac:dyDescent="0.2"/>
    <row r="231" spans="1:59" ht="12.75" customHeight="1" x14ac:dyDescent="0.2"/>
    <row r="232" spans="1:59" ht="12.75" customHeight="1" x14ac:dyDescent="0.2"/>
    <row r="233" spans="1:59" ht="12.75" customHeight="1" x14ac:dyDescent="0.2"/>
    <row r="234" spans="1:59" ht="12.75" customHeight="1" x14ac:dyDescent="0.2"/>
    <row r="235" spans="1:59" ht="12.75" customHeight="1" x14ac:dyDescent="0.2"/>
    <row r="236" spans="1:59" ht="12.75" customHeight="1" x14ac:dyDescent="0.2"/>
    <row r="237" spans="1:59" ht="12.75" customHeight="1" x14ac:dyDescent="0.2"/>
    <row r="238" spans="1:59" ht="12.75" customHeight="1" x14ac:dyDescent="0.2"/>
    <row r="239" spans="1:59" ht="12.75" customHeight="1" x14ac:dyDescent="0.2"/>
    <row r="240" spans="1:59"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Second search _ all 226 papers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Fatima Ali</dc:creator>
  <cp:lastModifiedBy>Fatima Ali</cp:lastModifiedBy>
  <dcterms:created xsi:type="dcterms:W3CDTF">2025-07-21T21:54:11Z</dcterms:created>
  <dcterms:modified xsi:type="dcterms:W3CDTF">2025-07-22T12:51:08Z</dcterms:modified>
</cp:coreProperties>
</file>